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ЕЧАЕВА\Отчёты\2024 год\за 2024 год\Публичные слушания\"/>
    </mc:Choice>
  </mc:AlternateContent>
  <bookViews>
    <workbookView xWindow="0" yWindow="0" windowWidth="28800" windowHeight="10635"/>
  </bookViews>
  <sheets>
    <sheet name="Sheet1" sheetId="1" r:id="rId1"/>
  </sheets>
  <definedNames>
    <definedName name="_xlnm.Print_Titles" localSheetId="0">Sheet1!$8:$10</definedName>
    <definedName name="_xlnm.Print_Area" localSheetId="0">Sheet1!$A$1:$L$137</definedName>
  </definedNames>
  <calcPr calcId="152511"/>
</workbook>
</file>

<file path=xl/calcChain.xml><?xml version="1.0" encoding="utf-8"?>
<calcChain xmlns="http://schemas.openxmlformats.org/spreadsheetml/2006/main">
  <c r="J87" i="1" l="1"/>
  <c r="J73" i="1"/>
  <c r="I20" i="1"/>
  <c r="I87" i="1"/>
  <c r="I81" i="1"/>
  <c r="I73" i="1"/>
  <c r="I70" i="1"/>
  <c r="I69" i="1" s="1"/>
  <c r="I68" i="1" s="1"/>
  <c r="L129" i="1"/>
  <c r="L128" i="1"/>
  <c r="L116" i="1"/>
  <c r="L115" i="1"/>
  <c r="L114" i="1"/>
  <c r="L113" i="1"/>
  <c r="L105" i="1"/>
  <c r="L104" i="1"/>
  <c r="L81" i="1"/>
  <c r="L75" i="1"/>
  <c r="L70" i="1"/>
  <c r="L65" i="1"/>
  <c r="L63" i="1"/>
  <c r="L62" i="1"/>
  <c r="L43" i="1"/>
  <c r="L31" i="1"/>
  <c r="L27" i="1"/>
  <c r="L26" i="1"/>
  <c r="L25" i="1"/>
  <c r="L24" i="1"/>
  <c r="L20" i="1"/>
  <c r="K22" i="1"/>
  <c r="K23" i="1"/>
  <c r="K24" i="1"/>
  <c r="K26" i="1"/>
  <c r="K27" i="1"/>
  <c r="K31" i="1"/>
  <c r="K35" i="1"/>
  <c r="K43" i="1"/>
  <c r="K44" i="1"/>
  <c r="K50" i="1"/>
  <c r="K59" i="1"/>
  <c r="K62" i="1"/>
  <c r="K63" i="1"/>
  <c r="K65" i="1"/>
  <c r="K75" i="1"/>
  <c r="K76" i="1"/>
  <c r="K92" i="1"/>
  <c r="K102" i="1"/>
  <c r="K105" i="1"/>
  <c r="K111" i="1"/>
  <c r="K113" i="1"/>
  <c r="K116" i="1"/>
  <c r="K121" i="1"/>
  <c r="K127" i="1"/>
  <c r="K129" i="1"/>
  <c r="K131" i="1"/>
  <c r="K136" i="1"/>
  <c r="J135" i="1"/>
  <c r="J134" i="1" s="1"/>
  <c r="J133" i="1" s="1"/>
  <c r="J132" i="1" s="1"/>
  <c r="I135" i="1"/>
  <c r="I134" i="1" s="1"/>
  <c r="I133" i="1" s="1"/>
  <c r="I132" i="1" s="1"/>
  <c r="I130" i="1"/>
  <c r="I128" i="1"/>
  <c r="I126" i="1"/>
  <c r="J120" i="1"/>
  <c r="I120" i="1"/>
  <c r="I115" i="1"/>
  <c r="J112" i="1"/>
  <c r="I112" i="1"/>
  <c r="J110" i="1"/>
  <c r="I110" i="1"/>
  <c r="J109" i="1"/>
  <c r="I104" i="1"/>
  <c r="I103" i="1" s="1"/>
  <c r="J101" i="1"/>
  <c r="J100" i="1" s="1"/>
  <c r="I101" i="1"/>
  <c r="I96" i="1"/>
  <c r="J96" i="1"/>
  <c r="J90" i="1"/>
  <c r="I88" i="1"/>
  <c r="J88" i="1"/>
  <c r="J83" i="1"/>
  <c r="I83" i="1"/>
  <c r="J80" i="1"/>
  <c r="I80" i="1"/>
  <c r="J74" i="1"/>
  <c r="I74" i="1"/>
  <c r="J72" i="1"/>
  <c r="I72" i="1"/>
  <c r="J69" i="1"/>
  <c r="J68" i="1" s="1"/>
  <c r="J64" i="1"/>
  <c r="I64" i="1"/>
  <c r="I61" i="1" s="1"/>
  <c r="I60" i="1" s="1"/>
  <c r="I58" i="1"/>
  <c r="J54" i="1"/>
  <c r="I54" i="1"/>
  <c r="I53" i="1" s="1"/>
  <c r="I52" i="1" s="1"/>
  <c r="I49" i="1"/>
  <c r="I48" i="1" s="1"/>
  <c r="I42" i="1"/>
  <c r="J42" i="1"/>
  <c r="I40" i="1"/>
  <c r="J40" i="1"/>
  <c r="J38" i="1"/>
  <c r="J34" i="1"/>
  <c r="I34" i="1"/>
  <c r="I33" i="1" s="1"/>
  <c r="I32" i="1" s="1"/>
  <c r="J30" i="1"/>
  <c r="J29" i="1" s="1"/>
  <c r="J28" i="1" s="1"/>
  <c r="I30" i="1"/>
  <c r="I25" i="1"/>
  <c r="J23" i="1"/>
  <c r="J21" i="1"/>
  <c r="I21" i="1"/>
  <c r="I19" i="1"/>
  <c r="J19" i="1"/>
  <c r="J15" i="1"/>
  <c r="J14" i="1" s="1"/>
  <c r="J13" i="1" s="1"/>
  <c r="H135" i="1"/>
  <c r="H134" i="1" s="1"/>
  <c r="G135" i="1"/>
  <c r="G134" i="1" s="1"/>
  <c r="G133" i="1" s="1"/>
  <c r="G132" i="1" s="1"/>
  <c r="G130" i="1"/>
  <c r="G128" i="1"/>
  <c r="G126" i="1"/>
  <c r="H120" i="1"/>
  <c r="H119" i="1" s="1"/>
  <c r="H118" i="1" s="1"/>
  <c r="H117" i="1" s="1"/>
  <c r="G120" i="1"/>
  <c r="G119" i="1" s="1"/>
  <c r="G118" i="1" s="1"/>
  <c r="G117" i="1" s="1"/>
  <c r="G115" i="1"/>
  <c r="G114" i="1" s="1"/>
  <c r="H112" i="1"/>
  <c r="G112" i="1"/>
  <c r="H110" i="1"/>
  <c r="G110" i="1"/>
  <c r="H109" i="1"/>
  <c r="H108" i="1" s="1"/>
  <c r="G104" i="1"/>
  <c r="H101" i="1"/>
  <c r="H100" i="1" s="1"/>
  <c r="H99" i="1" s="1"/>
  <c r="G101" i="1"/>
  <c r="G100" i="1" s="1"/>
  <c r="G99" i="1" s="1"/>
  <c r="G97" i="1"/>
  <c r="G96" i="1" s="1"/>
  <c r="G95" i="1" s="1"/>
  <c r="G94" i="1" s="1"/>
  <c r="H96" i="1"/>
  <c r="H95" i="1" s="1"/>
  <c r="H94" i="1" s="1"/>
  <c r="H93" i="1" s="1"/>
  <c r="G91" i="1"/>
  <c r="G90" i="1" s="1"/>
  <c r="H90" i="1"/>
  <c r="G89" i="1"/>
  <c r="H88" i="1"/>
  <c r="G88" i="1"/>
  <c r="K88" i="1" s="1"/>
  <c r="H87" i="1"/>
  <c r="H86" i="1" s="1"/>
  <c r="H85" i="1" s="1"/>
  <c r="G87" i="1"/>
  <c r="G86" i="1" s="1"/>
  <c r="G84" i="1"/>
  <c r="H83" i="1"/>
  <c r="H82" i="1" s="1"/>
  <c r="G81" i="1"/>
  <c r="G80" i="1" s="1"/>
  <c r="G79" i="1" s="1"/>
  <c r="H80" i="1"/>
  <c r="H79" i="1"/>
  <c r="H74" i="1"/>
  <c r="G74" i="1"/>
  <c r="H73" i="1"/>
  <c r="H72" i="1" s="1"/>
  <c r="H71" i="1" s="1"/>
  <c r="G73" i="1"/>
  <c r="G72" i="1" s="1"/>
  <c r="G71" i="1" s="1"/>
  <c r="G70" i="1"/>
  <c r="G69" i="1" s="1"/>
  <c r="G68" i="1" s="1"/>
  <c r="H69" i="1"/>
  <c r="H68" i="1"/>
  <c r="H64" i="1"/>
  <c r="H61" i="1" s="1"/>
  <c r="H60" i="1" s="1"/>
  <c r="G64" i="1"/>
  <c r="G58" i="1"/>
  <c r="G57" i="1" s="1"/>
  <c r="G56" i="1" s="1"/>
  <c r="G55" i="1"/>
  <c r="G54" i="1" s="1"/>
  <c r="G53" i="1" s="1"/>
  <c r="G52" i="1" s="1"/>
  <c r="H54" i="1"/>
  <c r="H53" i="1" s="1"/>
  <c r="H52" i="1" s="1"/>
  <c r="G49" i="1"/>
  <c r="G48" i="1"/>
  <c r="G47" i="1" s="1"/>
  <c r="G46" i="1" s="1"/>
  <c r="G45" i="1"/>
  <c r="G42" i="1" s="1"/>
  <c r="H42" i="1"/>
  <c r="G41" i="1"/>
  <c r="G40" i="1" s="1"/>
  <c r="H40" i="1"/>
  <c r="G39" i="1"/>
  <c r="G38" i="1" s="1"/>
  <c r="H38" i="1"/>
  <c r="H34" i="1"/>
  <c r="H33" i="1" s="1"/>
  <c r="H32" i="1" s="1"/>
  <c r="G34" i="1"/>
  <c r="G33" i="1" s="1"/>
  <c r="G32" i="1" s="1"/>
  <c r="H30" i="1"/>
  <c r="H29" i="1" s="1"/>
  <c r="H28" i="1" s="1"/>
  <c r="L28" i="1" s="1"/>
  <c r="G30" i="1"/>
  <c r="G29" i="1" s="1"/>
  <c r="G28" i="1" s="1"/>
  <c r="G25" i="1"/>
  <c r="H23" i="1"/>
  <c r="H21" i="1"/>
  <c r="G21" i="1"/>
  <c r="G20" i="1"/>
  <c r="G19" i="1" s="1"/>
  <c r="H19" i="1"/>
  <c r="G16" i="1"/>
  <c r="G15" i="1" s="1"/>
  <c r="G14" i="1" s="1"/>
  <c r="G13" i="1" s="1"/>
  <c r="H15" i="1"/>
  <c r="H14" i="1" s="1"/>
  <c r="H13" i="1" s="1"/>
  <c r="G85" i="1" l="1"/>
  <c r="K132" i="1"/>
  <c r="K40" i="1"/>
  <c r="K126" i="1"/>
  <c r="K30" i="1"/>
  <c r="K74" i="1"/>
  <c r="K115" i="1"/>
  <c r="K53" i="1"/>
  <c r="L30" i="1"/>
  <c r="K21" i="1"/>
  <c r="G109" i="1"/>
  <c r="G108" i="1" s="1"/>
  <c r="G107" i="1" s="1"/>
  <c r="G106" i="1" s="1"/>
  <c r="K42" i="1"/>
  <c r="K55" i="1"/>
  <c r="I125" i="1"/>
  <c r="I124" i="1" s="1"/>
  <c r="I123" i="1" s="1"/>
  <c r="K89" i="1"/>
  <c r="K41" i="1"/>
  <c r="G67" i="1"/>
  <c r="G66" i="1" s="1"/>
  <c r="H18" i="1"/>
  <c r="H17" i="1" s="1"/>
  <c r="K128" i="1"/>
  <c r="L23" i="1"/>
  <c r="K58" i="1"/>
  <c r="K101" i="1"/>
  <c r="K45" i="1"/>
  <c r="H78" i="1"/>
  <c r="H77" i="1" s="1"/>
  <c r="K20" i="1"/>
  <c r="K25" i="1"/>
  <c r="K52" i="1"/>
  <c r="K68" i="1"/>
  <c r="K110" i="1"/>
  <c r="I114" i="1"/>
  <c r="K114" i="1" s="1"/>
  <c r="K34" i="1"/>
  <c r="L73" i="1"/>
  <c r="J71" i="1"/>
  <c r="L72" i="1"/>
  <c r="G18" i="1"/>
  <c r="G17" i="1" s="1"/>
  <c r="H37" i="1"/>
  <c r="H36" i="1" s="1"/>
  <c r="H12" i="1" s="1"/>
  <c r="H11" i="1" s="1"/>
  <c r="H137" i="1" s="1"/>
  <c r="G61" i="1"/>
  <c r="G60" i="1" s="1"/>
  <c r="K60" i="1" s="1"/>
  <c r="K64" i="1"/>
  <c r="I15" i="1"/>
  <c r="K16" i="1"/>
  <c r="I29" i="1"/>
  <c r="K32" i="1"/>
  <c r="I47" i="1"/>
  <c r="K48" i="1"/>
  <c r="I57" i="1"/>
  <c r="J61" i="1"/>
  <c r="L64" i="1"/>
  <c r="I71" i="1"/>
  <c r="K71" i="1" s="1"/>
  <c r="K72" i="1"/>
  <c r="I79" i="1"/>
  <c r="K79" i="1" s="1"/>
  <c r="K80" i="1"/>
  <c r="I82" i="1"/>
  <c r="J86" i="1"/>
  <c r="L87" i="1"/>
  <c r="I100" i="1"/>
  <c r="K134" i="1"/>
  <c r="K81" i="1"/>
  <c r="K69" i="1"/>
  <c r="K49" i="1"/>
  <c r="L29" i="1"/>
  <c r="L69" i="1"/>
  <c r="G83" i="1"/>
  <c r="G82" i="1" s="1"/>
  <c r="K84" i="1"/>
  <c r="J53" i="1"/>
  <c r="J95" i="1"/>
  <c r="J99" i="1"/>
  <c r="L112" i="1"/>
  <c r="K73" i="1"/>
  <c r="G103" i="1"/>
  <c r="G98" i="1" s="1"/>
  <c r="G93" i="1" s="1"/>
  <c r="K104" i="1"/>
  <c r="G125" i="1"/>
  <c r="G124" i="1" s="1"/>
  <c r="G123" i="1" s="1"/>
  <c r="G122" i="1" s="1"/>
  <c r="H133" i="1"/>
  <c r="I18" i="1"/>
  <c r="K19" i="1"/>
  <c r="L68" i="1"/>
  <c r="J79" i="1"/>
  <c r="L79" i="1" s="1"/>
  <c r="L80" i="1"/>
  <c r="K91" i="1"/>
  <c r="J108" i="1"/>
  <c r="K112" i="1"/>
  <c r="I119" i="1"/>
  <c r="K120" i="1"/>
  <c r="K133" i="1"/>
  <c r="K61" i="1"/>
  <c r="K54" i="1"/>
  <c r="J119" i="1"/>
  <c r="H67" i="1"/>
  <c r="H66" i="1" s="1"/>
  <c r="J33" i="1"/>
  <c r="I38" i="1"/>
  <c r="K38" i="1" s="1"/>
  <c r="K39" i="1"/>
  <c r="J82" i="1"/>
  <c r="I86" i="1"/>
  <c r="K86" i="1" s="1"/>
  <c r="K87" i="1"/>
  <c r="I90" i="1"/>
  <c r="K90" i="1" s="1"/>
  <c r="I95" i="1"/>
  <c r="K96" i="1"/>
  <c r="I109" i="1"/>
  <c r="K135" i="1"/>
  <c r="K130" i="1"/>
  <c r="K97" i="1"/>
  <c r="K70" i="1"/>
  <c r="K33" i="1"/>
  <c r="J18" i="1"/>
  <c r="J37" i="1"/>
  <c r="L19" i="1"/>
  <c r="G37" i="1"/>
  <c r="G36" i="1" s="1"/>
  <c r="G51" i="1"/>
  <c r="G78" i="1"/>
  <c r="G77" i="1" s="1"/>
  <c r="I85" i="1" l="1"/>
  <c r="K85" i="1" s="1"/>
  <c r="I67" i="1"/>
  <c r="I66" i="1" s="1"/>
  <c r="K66" i="1" s="1"/>
  <c r="I37" i="1"/>
  <c r="I36" i="1" s="1"/>
  <c r="K82" i="1"/>
  <c r="K124" i="1"/>
  <c r="G12" i="1"/>
  <c r="G11" i="1" s="1"/>
  <c r="G137" i="1" s="1"/>
  <c r="K125" i="1"/>
  <c r="I46" i="1"/>
  <c r="K46" i="1" s="1"/>
  <c r="K47" i="1"/>
  <c r="K103" i="1"/>
  <c r="J118" i="1"/>
  <c r="I17" i="1"/>
  <c r="K17" i="1" s="1"/>
  <c r="K18" i="1"/>
  <c r="I14" i="1"/>
  <c r="K15" i="1"/>
  <c r="K67" i="1"/>
  <c r="I94" i="1"/>
  <c r="K94" i="1" s="1"/>
  <c r="K95" i="1"/>
  <c r="J85" i="1"/>
  <c r="L86" i="1"/>
  <c r="J60" i="1"/>
  <c r="L60" i="1" s="1"/>
  <c r="L61" i="1"/>
  <c r="J32" i="1"/>
  <c r="I122" i="1"/>
  <c r="K122" i="1" s="1"/>
  <c r="K123" i="1"/>
  <c r="J52" i="1"/>
  <c r="J36" i="1"/>
  <c r="H132" i="1"/>
  <c r="J94" i="1"/>
  <c r="J17" i="1"/>
  <c r="L18" i="1"/>
  <c r="I108" i="1"/>
  <c r="K109" i="1"/>
  <c r="I118" i="1"/>
  <c r="K119" i="1"/>
  <c r="I99" i="1"/>
  <c r="K100" i="1"/>
  <c r="K83" i="1"/>
  <c r="I56" i="1"/>
  <c r="K57" i="1"/>
  <c r="I28" i="1"/>
  <c r="K28" i="1" s="1"/>
  <c r="K29" i="1"/>
  <c r="J67" i="1"/>
  <c r="L71" i="1"/>
  <c r="I78" i="1" l="1"/>
  <c r="K37" i="1"/>
  <c r="J66" i="1"/>
  <c r="L66" i="1" s="1"/>
  <c r="L67" i="1"/>
  <c r="I117" i="1"/>
  <c r="K117" i="1" s="1"/>
  <c r="K118" i="1"/>
  <c r="I13" i="1"/>
  <c r="K13" i="1" s="1"/>
  <c r="K14" i="1"/>
  <c r="K36" i="1"/>
  <c r="J117" i="1"/>
  <c r="K56" i="1"/>
  <c r="I51" i="1"/>
  <c r="K51" i="1" s="1"/>
  <c r="J12" i="1"/>
  <c r="L17" i="1"/>
  <c r="I98" i="1"/>
  <c r="K99" i="1"/>
  <c r="K108" i="1"/>
  <c r="I107" i="1"/>
  <c r="J93" i="1"/>
  <c r="I77" i="1"/>
  <c r="K77" i="1" s="1"/>
  <c r="K78" i="1"/>
  <c r="L85" i="1"/>
  <c r="J78" i="1"/>
  <c r="I12" i="1" l="1"/>
  <c r="K12" i="1" s="1"/>
  <c r="J77" i="1"/>
  <c r="L77" i="1" s="1"/>
  <c r="L78" i="1"/>
  <c r="I93" i="1"/>
  <c r="K93" i="1" s="1"/>
  <c r="K98" i="1"/>
  <c r="I106" i="1"/>
  <c r="K106" i="1" s="1"/>
  <c r="K107" i="1"/>
  <c r="L12" i="1"/>
  <c r="J11" i="1" l="1"/>
  <c r="J137" i="1"/>
  <c r="L11" i="1"/>
  <c r="I11" i="1"/>
  <c r="L137" i="1" l="1"/>
  <c r="J142" i="1"/>
  <c r="I137" i="1"/>
  <c r="K11" i="1"/>
  <c r="K137" i="1" l="1"/>
  <c r="I142" i="1"/>
</calcChain>
</file>

<file path=xl/sharedStrings.xml><?xml version="1.0" encoding="utf-8"?>
<sst xmlns="http://schemas.openxmlformats.org/spreadsheetml/2006/main" count="713" uniqueCount="116">
  <si>
    <t>тыс. рублей</t>
  </si>
  <si>
    <t>1</t>
  </si>
  <si>
    <t>Администрация Кировского внутригородского района городского округа Самара</t>
  </si>
  <si>
    <t>ОБЩЕГОСУДАРСТВЕННЫЕ ВОПРОСЫ</t>
  </si>
  <si>
    <t>Непрограммные направления деятельности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</si>
  <si>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</si>
  <si>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</si>
  <si>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</si>
  <si>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</si>
  <si>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</si>
  <si>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</si>
  <si>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Иные закупки товаров, работ и услуг для обеспечения государственных (муниципальных)нужд</t>
  </si>
  <si>
    <t>Другие общегосударственные вопросы</t>
  </si>
  <si>
    <t>Закупка товаров, работ и услуг для обеспечения государственных (муниципальных) нужд</t>
  </si>
  <si>
    <t>НАЦИОНАЛЬНАЯ ОБОРОНА</t>
  </si>
  <si>
    <t>Мобилизационная подготовка экономики</t>
  </si>
  <si>
    <t>НАЦИОНАЛЬНАЯ БЕЗОПАСНОСТЬ И ПРАВООХРАНИТЕЛЬНАЯ ДЕЯТЕЛЬНОСТЬ</t>
  </si>
  <si>
    <t>2</t>
  </si>
  <si>
    <t>937</t>
  </si>
  <si>
    <t>Коды классификации расходов бюджета</t>
  </si>
  <si>
    <t>раздел</t>
  </si>
  <si>
    <t>3</t>
  </si>
  <si>
    <t>01</t>
  </si>
  <si>
    <t>02</t>
  </si>
  <si>
    <t>03</t>
  </si>
  <si>
    <t>подраздел</t>
  </si>
  <si>
    <t>4</t>
  </si>
  <si>
    <t>04</t>
  </si>
  <si>
    <t>13</t>
  </si>
  <si>
    <t>09</t>
  </si>
  <si>
    <t>целевая статья</t>
  </si>
  <si>
    <t>5</t>
  </si>
  <si>
    <t>9900000000</t>
  </si>
  <si>
    <t>6</t>
  </si>
  <si>
    <t>100</t>
  </si>
  <si>
    <t>120</t>
  </si>
  <si>
    <t>200</t>
  </si>
  <si>
    <t>240</t>
  </si>
  <si>
    <t>800</t>
  </si>
  <si>
    <t>850</t>
  </si>
  <si>
    <t>Всего</t>
  </si>
  <si>
    <t>7</t>
  </si>
  <si>
    <t>8</t>
  </si>
  <si>
    <t>0,0</t>
  </si>
  <si>
    <t>Предоставление субсидий бюджетным, автономным учреждениям и иным некоммерческим организациям</t>
  </si>
  <si>
    <t>Субсидии некоммерческим организациям (за исключением государственных (муниципальных) учреждений)</t>
  </si>
  <si>
    <t>Благоустройство</t>
  </si>
  <si>
    <t>ОБРАЗОВАНИЕ</t>
  </si>
  <si>
    <t>КУЛЬТУРА, КИНЕМАТОГРАФИЯ</t>
  </si>
  <si>
    <t>Другие вопросы в области культуры, кинематографии</t>
  </si>
  <si>
    <t>СОЦИАЛЬНАЯ ПОЛИТИКА</t>
  </si>
  <si>
    <t>ФИЗИЧЕСКАЯ КУЛЬТУРА И СПОРТ</t>
  </si>
  <si>
    <t>Физическая культура</t>
  </si>
  <si>
    <t>Субсидии юридическим лицам (кроме некоммерческих организаций), индивидуальным предпринимателям, физическим лицам -производителям товаров, работ, услуг</t>
  </si>
  <si>
    <t>ИТОГО</t>
  </si>
  <si>
    <t>05</t>
  </si>
  <si>
    <t>07</t>
  </si>
  <si>
    <t>08</t>
  </si>
  <si>
    <t>11</t>
  </si>
  <si>
    <t>вид расходов</t>
  </si>
  <si>
    <t>600</t>
  </si>
  <si>
    <t>810</t>
  </si>
  <si>
    <t>в том числе средства вышестоящих бюджетов</t>
  </si>
  <si>
    <t>ЖИЛИЩНО-КОММУНАЛЬНОЕ ХОЗЯЙСТВО</t>
  </si>
  <si>
    <t>Код главного распоряди-теля средств бюджета</t>
  </si>
  <si>
    <t>Наименование главного распорядителя средств бюджета внутригородского района, разделов, подразделов, целевых статей и видов расходов</t>
  </si>
  <si>
    <t>Молодежная политика</t>
  </si>
  <si>
    <t>Субсидии бюджетным учреждениям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</si>
  <si>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</si>
  <si>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</si>
  <si>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НАЦИОНАЛЬНАЯ ЭКОНОМИКА</t>
  </si>
  <si>
    <t>Дорожное хозяйство (дорожные фонды)</t>
  </si>
  <si>
    <t>880</t>
  </si>
  <si>
    <t>ОБЕСПЕЧЕНИЕ ПРОВЕДЕНИЯ ВЫБОРОВ И РЕФЕРЕНДУМОВ</t>
  </si>
  <si>
    <t>Специальные расходы</t>
  </si>
  <si>
    <t>Исполнение судебных актов</t>
  </si>
  <si>
    <t>Пенсионное обеспечение</t>
  </si>
  <si>
    <t>А400000000</t>
  </si>
  <si>
    <t>А300000000</t>
  </si>
  <si>
    <t>Подпрограмма "Развитие культуры Кировского внутригородского района городского округа Самара"</t>
  </si>
  <si>
    <t>А110000000</t>
  </si>
  <si>
    <t>Подпрограмма "Развитие физической культуры и спорта на территории Кировского внутригородского района городского округа Самара"</t>
  </si>
  <si>
    <t>Защита населения и территории от чрезвычайных ситуаций природного и техногенного характера, пожарная безопасность</t>
  </si>
  <si>
    <t>Функционирование высшего должностного лица субъекта Российской Федерации и муниципального образования</t>
  </si>
  <si>
    <t>Профессиональная подготовка, переподготовка и повышение квалификации</t>
  </si>
  <si>
    <r>
      <rPr>
        <sz val="14"/>
        <rFont val="Times New Roman"/>
        <family val="1"/>
        <charset val="204"/>
      </rPr>
      <t>Приложение № 3</t>
    </r>
    <r>
      <rPr>
        <sz val="8"/>
        <rFont val="Times New Roman"/>
        <family val="1"/>
        <charset val="204"/>
      </rPr>
      <t xml:space="preserve">
к пояснительной записке Администрации Кировского внутригородского района городского округа Самара об исполнении бюджета Кировского внутригородского района городского округа Самара за 2020 год</t>
    </r>
  </si>
  <si>
    <t>Процент исполнения</t>
  </si>
  <si>
    <t>9</t>
  </si>
  <si>
    <t>10</t>
  </si>
  <si>
    <t>12</t>
  </si>
  <si>
    <t>Резервные фонды</t>
  </si>
  <si>
    <t>Резервные средства</t>
  </si>
  <si>
    <t>А700000000</t>
  </si>
  <si>
    <t>Гражданская оборона</t>
  </si>
  <si>
    <t xml:space="preserve">ОБСЛУЖИВАНИЕ ГОСУДАРСТВЕННОГО (МУНИЦИПАЛЬНОГО) ДОЛГА
</t>
  </si>
  <si>
    <t>Обслуживание государственного (муниципального) внутреннего долга</t>
  </si>
  <si>
    <t>Обслуживание государственного (муниципального) долга</t>
  </si>
  <si>
    <t>Обслуживание муниципального долга</t>
  </si>
  <si>
    <t>Другие вопросы в области национальной безопасности и правоохранительной деятельности</t>
  </si>
  <si>
    <t>14</t>
  </si>
  <si>
    <t>630</t>
  </si>
  <si>
    <t>Муниципальная программа "Ремонт дворовых территорий многоквартирных домов, проездов к дворовым территориям многоквартирных домов (внутриквартальных проездов), расположенных в границах Кировского внутригородского района городского округа Самара" на 2018-2030 годы</t>
  </si>
  <si>
    <t>Муниципальная программа "Формирование современной городской среды" на 2018-2030 годы</t>
  </si>
  <si>
    <t>Муниципальная программа "Благоустройство территории Кировского внутригородского района городского округа Самара ("Комфортная городская среда")" на 2022-2030 годы</t>
  </si>
  <si>
    <t>Муниципальная программа "Развитие социальной сферы Кировского внутригородского района городского округа Самара" на 2024-2026 годы</t>
  </si>
  <si>
    <t>А800000000</t>
  </si>
  <si>
    <t xml:space="preserve">Подпрограмма "Молодежь Кировского района" </t>
  </si>
  <si>
    <t>А820000000</t>
  </si>
  <si>
    <t>А810000000</t>
  </si>
  <si>
    <t xml:space="preserve">Муниципальная программа "Развитие социальной сферы Кировского внутригородского района городского округа Самара" на 2024-2026 годы </t>
  </si>
  <si>
    <t>А830000000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</si>
  <si>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</si>
  <si>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r>
      <rPr>
        <sz val="14"/>
        <rFont val="Times New Roman"/>
        <family val="1"/>
        <charset val="204"/>
      </rPr>
      <t>Приложение № 3</t>
    </r>
    <r>
      <rPr>
        <sz val="8"/>
        <rFont val="Times New Roman"/>
        <family val="1"/>
        <charset val="204"/>
      </rPr>
      <t xml:space="preserve">
к Решению Совета депутатов Кировского 
внутригородского района городского округа Самара 
от "____" ______________________ 2025 №____</t>
    </r>
  </si>
  <si>
    <t xml:space="preserve">Расходы бюджета Кировского внутригородского района городского округа Самара Самарской области по ведомственной структуре расходов бюджета
за 2024 год </t>
  </si>
  <si>
    <t>2024 год с учетом изменений</t>
  </si>
  <si>
    <t>Исполнено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</si>
</sst>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7"/>
      <name val="Times New Roman"/>
      <family val="1"/>
      <charset val="204"/>
    </font>
    <font>
      <sz val="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5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1" applyNumberFormat="1" applyFont="1" applyFill="1" applyBorder="1" applyAlignment="1" applyProtection="1">
      <alignment vertical="top"/>
    </xf>
    <xf numFmtId="0" fontId="2" fillId="0" borderId="0" xfId="1" applyNumberFormat="1" applyFont="1" applyFill="1" applyBorder="1" applyAlignment="1" applyProtection="1">
      <alignment horizontal="center" vertical="top"/>
    </xf>
    <xf numFmtId="0" fontId="2" fillId="0" borderId="0" xfId="1" applyNumberFormat="1" applyFont="1" applyFill="1" applyBorder="1" applyAlignment="1" applyProtection="1">
      <alignment horizontal="center" vertical="top" shrinkToFit="1"/>
    </xf>
    <xf numFmtId="164" fontId="2" fillId="0" borderId="0" xfId="1" applyNumberFormat="1" applyFont="1" applyFill="1" applyBorder="1" applyAlignment="1" applyProtection="1">
      <alignment vertical="top"/>
    </xf>
    <xf numFmtId="0" fontId="4" fillId="0" borderId="0" xfId="1" applyNumberFormat="1" applyFont="1" applyFill="1" applyBorder="1" applyAlignment="1" applyProtection="1">
      <alignment vertical="top"/>
    </xf>
    <xf numFmtId="0" fontId="4" fillId="0" borderId="0" xfId="1" applyNumberFormat="1" applyFont="1" applyFill="1" applyBorder="1" applyAlignment="1" applyProtection="1">
      <alignment horizontal="center" vertical="top"/>
    </xf>
    <xf numFmtId="0" fontId="4" fillId="0" borderId="0" xfId="1" applyNumberFormat="1" applyFont="1" applyFill="1" applyBorder="1" applyAlignment="1" applyProtection="1">
      <alignment horizontal="center" vertical="top" shrinkToFit="1"/>
    </xf>
    <xf numFmtId="0" fontId="6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center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 shrinkToFit="1"/>
    </xf>
    <xf numFmtId="0" fontId="6" fillId="0" borderId="0" xfId="0" applyNumberFormat="1" applyFont="1" applyFill="1" applyBorder="1" applyAlignment="1" applyProtection="1">
      <alignment horizontal="center" vertical="top"/>
    </xf>
    <xf numFmtId="164" fontId="2" fillId="2" borderId="6" xfId="0" applyNumberFormat="1" applyFont="1" applyFill="1" applyBorder="1" applyAlignment="1" applyProtection="1">
      <alignment horizontal="right" vertical="center"/>
    </xf>
    <xf numFmtId="0" fontId="8" fillId="0" borderId="6" xfId="1" applyNumberFormat="1" applyFont="1" applyFill="1" applyBorder="1" applyAlignment="1" applyProtection="1">
      <alignment horizontal="center" vertical="center"/>
    </xf>
    <xf numFmtId="0" fontId="8" fillId="0" borderId="6" xfId="1" applyNumberFormat="1" applyFont="1" applyFill="1" applyBorder="1" applyAlignment="1" applyProtection="1">
      <alignment horizontal="center" vertical="center" wrapText="1"/>
    </xf>
    <xf numFmtId="164" fontId="8" fillId="0" borderId="6" xfId="1" applyNumberFormat="1" applyFont="1" applyFill="1" applyBorder="1" applyAlignment="1" applyProtection="1">
      <alignment horizontal="center" vertical="center"/>
    </xf>
    <xf numFmtId="164" fontId="8" fillId="0" borderId="6" xfId="1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left" vertical="center" wrapText="1"/>
    </xf>
    <xf numFmtId="0" fontId="2" fillId="0" borderId="6" xfId="0" applyNumberFormat="1" applyFont="1" applyFill="1" applyBorder="1" applyAlignment="1" applyProtection="1">
      <alignment horizontal="left" vertical="center"/>
    </xf>
    <xf numFmtId="164" fontId="4" fillId="0" borderId="6" xfId="0" applyNumberFormat="1" applyFont="1" applyFill="1" applyBorder="1" applyAlignment="1" applyProtection="1">
      <alignment horizontal="right" vertical="center"/>
    </xf>
    <xf numFmtId="164" fontId="2" fillId="0" borderId="6" xfId="0" applyNumberFormat="1" applyFont="1" applyFill="1" applyBorder="1" applyAlignment="1" applyProtection="1">
      <alignment horizontal="right" vertical="center"/>
    </xf>
    <xf numFmtId="0" fontId="2" fillId="0" borderId="6" xfId="0" applyNumberFormat="1" applyFont="1" applyFill="1" applyBorder="1" applyAlignment="1" applyProtection="1">
      <alignment horizontal="left" vertical="center" wrapText="1"/>
    </xf>
    <xf numFmtId="0" fontId="2" fillId="0" borderId="6" xfId="0" applyNumberFormat="1" applyFont="1" applyFill="1" applyBorder="1" applyAlignment="1" applyProtection="1">
      <alignment horizontal="right" vertical="center"/>
    </xf>
    <xf numFmtId="49" fontId="2" fillId="0" borderId="6" xfId="0" applyNumberFormat="1" applyFont="1" applyFill="1" applyBorder="1" applyAlignment="1" applyProtection="1">
      <alignment horizontal="right" vertical="center"/>
    </xf>
    <xf numFmtId="0" fontId="2" fillId="0" borderId="6" xfId="0" applyNumberFormat="1" applyFont="1" applyFill="1" applyBorder="1" applyAlignment="1" applyProtection="1">
      <alignment horizontal="left" vertical="top" wrapText="1"/>
    </xf>
    <xf numFmtId="0" fontId="2" fillId="0" borderId="6" xfId="0" applyNumberFormat="1" applyFont="1" applyFill="1" applyBorder="1" applyAlignment="1" applyProtection="1">
      <alignment horizontal="left" wrapText="1"/>
    </xf>
    <xf numFmtId="0" fontId="4" fillId="0" borderId="6" xfId="0" applyNumberFormat="1" applyFont="1" applyFill="1" applyBorder="1" applyAlignment="1" applyProtection="1">
      <alignment horizontal="left" vertical="center"/>
    </xf>
    <xf numFmtId="0" fontId="4" fillId="0" borderId="6" xfId="0" applyNumberFormat="1" applyFont="1" applyFill="1" applyBorder="1" applyAlignment="1" applyProtection="1">
      <alignment horizontal="right" vertical="center"/>
    </xf>
    <xf numFmtId="49" fontId="2" fillId="0" borderId="6" xfId="0" applyNumberFormat="1" applyFont="1" applyFill="1" applyBorder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top" shrinkToFit="1"/>
    </xf>
    <xf numFmtId="0" fontId="2" fillId="0" borderId="6" xfId="0" applyNumberFormat="1" applyFont="1" applyFill="1" applyBorder="1" applyAlignment="1" applyProtection="1">
      <alignment horizontal="left" vertical="center" shrinkToFit="1"/>
    </xf>
    <xf numFmtId="0" fontId="2" fillId="2" borderId="6" xfId="0" applyNumberFormat="1" applyFont="1" applyFill="1" applyBorder="1" applyAlignment="1" applyProtection="1">
      <alignment horizontal="right" vertical="center"/>
    </xf>
    <xf numFmtId="0" fontId="2" fillId="2" borderId="6" xfId="0" applyNumberFormat="1" applyFont="1" applyFill="1" applyBorder="1" applyAlignment="1" applyProtection="1">
      <alignment horizontal="left" vertical="center"/>
    </xf>
    <xf numFmtId="49" fontId="2" fillId="2" borderId="6" xfId="0" applyNumberFormat="1" applyFont="1" applyFill="1" applyBorder="1" applyAlignment="1" applyProtection="1">
      <alignment horizontal="right" vertical="center"/>
    </xf>
    <xf numFmtId="0" fontId="2" fillId="0" borderId="6" xfId="0" applyNumberFormat="1" applyFont="1" applyFill="1" applyBorder="1" applyAlignment="1" applyProtection="1">
      <alignment vertical="top" wrapText="1"/>
    </xf>
    <xf numFmtId="49" fontId="2" fillId="0" borderId="6" xfId="0" applyNumberFormat="1" applyFont="1" applyFill="1" applyBorder="1" applyAlignment="1" applyProtection="1">
      <alignment horizontal="left" vertical="center" shrinkToFit="1"/>
    </xf>
    <xf numFmtId="164" fontId="6" fillId="0" borderId="0" xfId="0" applyNumberFormat="1" applyFont="1" applyFill="1" applyBorder="1" applyAlignment="1" applyProtection="1">
      <alignment vertical="top"/>
    </xf>
    <xf numFmtId="0" fontId="8" fillId="0" borderId="3" xfId="1" applyNumberFormat="1" applyFont="1" applyFill="1" applyBorder="1" applyAlignment="1" applyProtection="1">
      <alignment horizontal="center" vertical="center" wrapText="1"/>
    </xf>
    <xf numFmtId="0" fontId="8" fillId="0" borderId="5" xfId="1" applyNumberFormat="1" applyFont="1" applyFill="1" applyBorder="1" applyAlignment="1" applyProtection="1">
      <alignment horizontal="center" vertical="center" wrapText="1"/>
    </xf>
    <xf numFmtId="164" fontId="8" fillId="0" borderId="3" xfId="1" applyNumberFormat="1" applyFont="1" applyFill="1" applyBorder="1" applyAlignment="1" applyProtection="1">
      <alignment horizontal="center" vertical="center"/>
    </xf>
    <xf numFmtId="164" fontId="8" fillId="0" borderId="5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left" vertical="top" wrapText="1"/>
    </xf>
    <xf numFmtId="0" fontId="2" fillId="0" borderId="0" xfId="1" applyNumberFormat="1" applyFont="1" applyFill="1" applyBorder="1" applyAlignment="1" applyProtection="1">
      <alignment horizontal="left" vertical="top"/>
    </xf>
    <xf numFmtId="0" fontId="5" fillId="0" borderId="0" xfId="1" applyNumberFormat="1" applyFont="1" applyFill="1" applyBorder="1" applyAlignment="1" applyProtection="1">
      <alignment horizontal="center" vertical="top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2"/>
  <sheetViews>
    <sheetView tabSelected="1" view="pageBreakPreview" zoomScaleNormal="100" zoomScaleSheetLayoutView="100" workbookViewId="0">
      <selection activeCell="D12" sqref="D12"/>
    </sheetView>
  </sheetViews>
  <sheetFormatPr defaultRowHeight="12.75" x14ac:dyDescent="0.2"/>
  <cols>
    <col min="1" max="1" width="38.85546875" style="8" customWidth="1"/>
    <col min="2" max="2" width="5.5703125" style="14" customWidth="1"/>
    <col min="3" max="3" width="3.5703125" style="14" customWidth="1"/>
    <col min="4" max="4" width="5.28515625" style="14" customWidth="1"/>
    <col min="5" max="5" width="6.85546875" style="32" customWidth="1"/>
    <col min="6" max="6" width="5.140625" style="14" customWidth="1"/>
    <col min="7" max="7" width="8.85546875" style="8" customWidth="1"/>
    <col min="8" max="8" width="8" style="8" customWidth="1"/>
    <col min="9" max="9" width="8.140625" style="8" customWidth="1"/>
    <col min="10" max="10" width="8.28515625" style="8" customWidth="1"/>
    <col min="11" max="11" width="6" style="8" customWidth="1"/>
    <col min="12" max="12" width="7.7109375" style="8" customWidth="1"/>
    <col min="13" max="16384" width="9.140625" style="8"/>
  </cols>
  <sheetData>
    <row r="1" spans="1:17" s="1" customFormat="1" ht="70.5" customHeight="1" x14ac:dyDescent="0.2">
      <c r="B1" s="2"/>
      <c r="C1" s="2"/>
      <c r="D1" s="2"/>
      <c r="E1" s="3"/>
      <c r="F1" s="2"/>
      <c r="H1" s="44" t="s">
        <v>112</v>
      </c>
      <c r="I1" s="45"/>
      <c r="J1" s="45"/>
      <c r="K1" s="45"/>
      <c r="L1" s="45"/>
      <c r="M1" s="44" t="s">
        <v>85</v>
      </c>
      <c r="N1" s="45"/>
      <c r="O1" s="45"/>
      <c r="P1" s="45"/>
      <c r="Q1" s="45"/>
    </row>
    <row r="2" spans="1:17" s="1" customFormat="1" ht="11.25" x14ac:dyDescent="0.2">
      <c r="B2" s="2"/>
      <c r="C2" s="2"/>
      <c r="D2" s="2"/>
      <c r="E2" s="3"/>
      <c r="F2" s="2"/>
      <c r="K2" s="4"/>
      <c r="L2" s="4"/>
    </row>
    <row r="3" spans="1:17" s="1" customFormat="1" ht="11.25" x14ac:dyDescent="0.2">
      <c r="A3" s="5"/>
      <c r="B3" s="6"/>
      <c r="C3" s="6"/>
      <c r="D3" s="6"/>
      <c r="E3" s="7"/>
      <c r="F3" s="6"/>
      <c r="G3" s="5"/>
      <c r="H3" s="5"/>
      <c r="K3" s="4"/>
      <c r="L3" s="4"/>
    </row>
    <row r="4" spans="1:17" s="1" customFormat="1" ht="50.25" customHeight="1" x14ac:dyDescent="0.2">
      <c r="A4" s="46" t="s">
        <v>113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7" ht="0.75" customHeight="1" x14ac:dyDescent="0.2"/>
    <row r="6" spans="1:17" ht="1.5" customHeight="1" x14ac:dyDescent="0.2"/>
    <row r="7" spans="1:17" x14ac:dyDescent="0.2">
      <c r="K7" s="9" t="s">
        <v>0</v>
      </c>
    </row>
    <row r="8" spans="1:17" s="10" customFormat="1" ht="15" customHeight="1" x14ac:dyDescent="0.2">
      <c r="A8" s="47" t="s">
        <v>65</v>
      </c>
      <c r="B8" s="47" t="s">
        <v>64</v>
      </c>
      <c r="C8" s="49" t="s">
        <v>19</v>
      </c>
      <c r="D8" s="50"/>
      <c r="E8" s="50"/>
      <c r="F8" s="51"/>
      <c r="G8" s="40" t="s">
        <v>114</v>
      </c>
      <c r="H8" s="41"/>
      <c r="I8" s="40" t="s">
        <v>115</v>
      </c>
      <c r="J8" s="41"/>
      <c r="K8" s="42" t="s">
        <v>86</v>
      </c>
      <c r="L8" s="43"/>
    </row>
    <row r="9" spans="1:17" s="10" customFormat="1" ht="39" customHeight="1" x14ac:dyDescent="0.2">
      <c r="A9" s="48"/>
      <c r="B9" s="48"/>
      <c r="C9" s="11" t="s">
        <v>20</v>
      </c>
      <c r="D9" s="11" t="s">
        <v>25</v>
      </c>
      <c r="E9" s="13" t="s">
        <v>30</v>
      </c>
      <c r="F9" s="11" t="s">
        <v>59</v>
      </c>
      <c r="G9" s="16" t="s">
        <v>40</v>
      </c>
      <c r="H9" s="17" t="s">
        <v>62</v>
      </c>
      <c r="I9" s="16" t="s">
        <v>40</v>
      </c>
      <c r="J9" s="17" t="s">
        <v>62</v>
      </c>
      <c r="K9" s="18" t="s">
        <v>40</v>
      </c>
      <c r="L9" s="19" t="s">
        <v>62</v>
      </c>
    </row>
    <row r="10" spans="1:17" s="10" customFormat="1" x14ac:dyDescent="0.2">
      <c r="A10" s="12" t="s">
        <v>1</v>
      </c>
      <c r="B10" s="12" t="s">
        <v>17</v>
      </c>
      <c r="C10" s="12" t="s">
        <v>21</v>
      </c>
      <c r="D10" s="12" t="s">
        <v>26</v>
      </c>
      <c r="E10" s="13" t="s">
        <v>31</v>
      </c>
      <c r="F10" s="12" t="s">
        <v>33</v>
      </c>
      <c r="G10" s="12" t="s">
        <v>41</v>
      </c>
      <c r="H10" s="12" t="s">
        <v>42</v>
      </c>
      <c r="I10" s="12" t="s">
        <v>87</v>
      </c>
      <c r="J10" s="12" t="s">
        <v>88</v>
      </c>
      <c r="K10" s="13" t="s">
        <v>58</v>
      </c>
      <c r="L10" s="12" t="s">
        <v>89</v>
      </c>
    </row>
    <row r="11" spans="1:17" ht="21" x14ac:dyDescent="0.2">
      <c r="A11" s="20" t="s">
        <v>2</v>
      </c>
      <c r="B11" s="30" t="s">
        <v>18</v>
      </c>
      <c r="C11" s="21"/>
      <c r="D11" s="21"/>
      <c r="E11" s="33"/>
      <c r="F11" s="21"/>
      <c r="G11" s="22">
        <f>G12+G46+G51+G77+G93+G106+G122+G66+G117+G132</f>
        <v>489423.1</v>
      </c>
      <c r="H11" s="22">
        <f>H12+H46+H51+H77+H93+H106+H122+H66+H117</f>
        <v>64228.800000000003</v>
      </c>
      <c r="I11" s="22">
        <f>I12+I46+I51+I77+I93+I106+I122+I66+I117+I132</f>
        <v>397180.80000000005</v>
      </c>
      <c r="J11" s="22">
        <f>J12+J46+J51+J77+J93+J106+J122+J66+J117</f>
        <v>60586</v>
      </c>
      <c r="K11" s="22">
        <f t="shared" ref="K11:L26" si="0">I11/G11*100</f>
        <v>81.152851183362628</v>
      </c>
      <c r="L11" s="22">
        <f t="shared" si="0"/>
        <v>94.328400966544606</v>
      </c>
    </row>
    <row r="12" spans="1:17" x14ac:dyDescent="0.2">
      <c r="A12" s="21" t="s">
        <v>3</v>
      </c>
      <c r="B12" s="25" t="s">
        <v>18</v>
      </c>
      <c r="C12" s="21" t="s">
        <v>22</v>
      </c>
      <c r="D12" s="21"/>
      <c r="E12" s="33"/>
      <c r="F12" s="21"/>
      <c r="G12" s="23">
        <f>G17+G36+G28+G13+G32</f>
        <v>243214.50000000003</v>
      </c>
      <c r="H12" s="23">
        <f>H17+H36</f>
        <v>2480</v>
      </c>
      <c r="I12" s="23">
        <f>I17+I36+I28+I13+I32</f>
        <v>190097.1</v>
      </c>
      <c r="J12" s="23">
        <f>J17+J36</f>
        <v>2480</v>
      </c>
      <c r="K12" s="23">
        <f t="shared" ref="K12:L75" si="1">I12/G12*100</f>
        <v>78.160265938091683</v>
      </c>
      <c r="L12" s="23">
        <f t="shared" si="0"/>
        <v>100</v>
      </c>
    </row>
    <row r="13" spans="1:17" ht="33.75" x14ac:dyDescent="0.2">
      <c r="A13" s="24" t="s">
        <v>83</v>
      </c>
      <c r="B13" s="25" t="s">
        <v>18</v>
      </c>
      <c r="C13" s="21" t="s">
        <v>22</v>
      </c>
      <c r="D13" s="31" t="s">
        <v>23</v>
      </c>
      <c r="E13" s="33"/>
      <c r="F13" s="35"/>
      <c r="G13" s="15">
        <f t="shared" ref="G13:J15" si="2">G14</f>
        <v>4012.7</v>
      </c>
      <c r="H13" s="15">
        <f t="shared" si="2"/>
        <v>0</v>
      </c>
      <c r="I13" s="15">
        <f t="shared" si="2"/>
        <v>4012.7</v>
      </c>
      <c r="J13" s="15">
        <f t="shared" si="2"/>
        <v>0</v>
      </c>
      <c r="K13" s="15">
        <f t="shared" si="1"/>
        <v>100</v>
      </c>
      <c r="L13" s="15">
        <v>0</v>
      </c>
    </row>
    <row r="14" spans="1:17" x14ac:dyDescent="0.2">
      <c r="A14" s="21" t="s">
        <v>4</v>
      </c>
      <c r="B14" s="25" t="s">
        <v>18</v>
      </c>
      <c r="C14" s="21" t="s">
        <v>22</v>
      </c>
      <c r="D14" s="31" t="s">
        <v>23</v>
      </c>
      <c r="E14" s="33" t="s">
        <v>32</v>
      </c>
      <c r="F14" s="35"/>
      <c r="G14" s="15">
        <f t="shared" si="2"/>
        <v>4012.7</v>
      </c>
      <c r="H14" s="15">
        <f t="shared" si="2"/>
        <v>0</v>
      </c>
      <c r="I14" s="15">
        <f t="shared" si="2"/>
        <v>4012.7</v>
      </c>
      <c r="J14" s="15">
        <f t="shared" si="2"/>
        <v>0</v>
      </c>
      <c r="K14" s="15">
        <f t="shared" si="1"/>
        <v>100</v>
      </c>
      <c r="L14" s="15">
        <v>0</v>
      </c>
    </row>
    <row r="15" spans="1:17" ht="56.25" x14ac:dyDescent="0.2">
      <c r="A15" s="24" t="s">
        <v>10</v>
      </c>
      <c r="B15" s="25" t="s">
        <v>18</v>
      </c>
      <c r="C15" s="21" t="s">
        <v>22</v>
      </c>
      <c r="D15" s="31" t="s">
        <v>23</v>
      </c>
      <c r="E15" s="33" t="s">
        <v>32</v>
      </c>
      <c r="F15" s="34" t="s">
        <v>34</v>
      </c>
      <c r="G15" s="15">
        <f t="shared" si="2"/>
        <v>4012.7</v>
      </c>
      <c r="H15" s="15">
        <f t="shared" si="2"/>
        <v>0</v>
      </c>
      <c r="I15" s="15">
        <f t="shared" si="2"/>
        <v>4012.7</v>
      </c>
      <c r="J15" s="15">
        <f t="shared" si="2"/>
        <v>0</v>
      </c>
      <c r="K15" s="15">
        <f t="shared" si="1"/>
        <v>100</v>
      </c>
      <c r="L15" s="15">
        <v>0</v>
      </c>
    </row>
    <row r="16" spans="1:17" ht="22.5" x14ac:dyDescent="0.2">
      <c r="A16" s="24" t="s">
        <v>5</v>
      </c>
      <c r="B16" s="25" t="s">
        <v>18</v>
      </c>
      <c r="C16" s="21" t="s">
        <v>22</v>
      </c>
      <c r="D16" s="31" t="s">
        <v>23</v>
      </c>
      <c r="E16" s="33" t="s">
        <v>32</v>
      </c>
      <c r="F16" s="34" t="s">
        <v>35</v>
      </c>
      <c r="G16" s="15">
        <f>3511+15.6+486.1</f>
        <v>4012.7</v>
      </c>
      <c r="H16" s="15">
        <v>0</v>
      </c>
      <c r="I16" s="15">
        <v>4012.7</v>
      </c>
      <c r="J16" s="15">
        <v>0</v>
      </c>
      <c r="K16" s="15">
        <f t="shared" si="1"/>
        <v>100</v>
      </c>
      <c r="L16" s="15">
        <v>0</v>
      </c>
    </row>
    <row r="17" spans="1:12" ht="45" x14ac:dyDescent="0.2">
      <c r="A17" s="24" t="s">
        <v>111</v>
      </c>
      <c r="B17" s="25" t="s">
        <v>18</v>
      </c>
      <c r="C17" s="21" t="s">
        <v>22</v>
      </c>
      <c r="D17" s="21" t="s">
        <v>27</v>
      </c>
      <c r="E17" s="33"/>
      <c r="F17" s="35"/>
      <c r="G17" s="15">
        <f>G18</f>
        <v>102256.4</v>
      </c>
      <c r="H17" s="15">
        <f>H18</f>
        <v>2480</v>
      </c>
      <c r="I17" s="15">
        <f>I18</f>
        <v>102046.5</v>
      </c>
      <c r="J17" s="15">
        <f>J18</f>
        <v>2480</v>
      </c>
      <c r="K17" s="15">
        <f t="shared" si="1"/>
        <v>99.79473167449666</v>
      </c>
      <c r="L17" s="15">
        <f t="shared" si="0"/>
        <v>100</v>
      </c>
    </row>
    <row r="18" spans="1:12" x14ac:dyDescent="0.2">
      <c r="A18" s="21" t="s">
        <v>4</v>
      </c>
      <c r="B18" s="25" t="s">
        <v>18</v>
      </c>
      <c r="C18" s="21" t="s">
        <v>22</v>
      </c>
      <c r="D18" s="21" t="s">
        <v>27</v>
      </c>
      <c r="E18" s="33" t="s">
        <v>32</v>
      </c>
      <c r="F18" s="35"/>
      <c r="G18" s="15">
        <f>G19+G21+G25+G23</f>
        <v>102256.4</v>
      </c>
      <c r="H18" s="15">
        <f>H19+H21+H25</f>
        <v>2480</v>
      </c>
      <c r="I18" s="15">
        <f>I19+I21+I25+I23</f>
        <v>102046.5</v>
      </c>
      <c r="J18" s="15">
        <f>J19+J21+J25</f>
        <v>2480</v>
      </c>
      <c r="K18" s="15">
        <f t="shared" si="1"/>
        <v>99.79473167449666</v>
      </c>
      <c r="L18" s="15">
        <f t="shared" si="0"/>
        <v>100</v>
      </c>
    </row>
    <row r="19" spans="1:12" ht="56.25" x14ac:dyDescent="0.2">
      <c r="A19" s="24" t="s">
        <v>10</v>
      </c>
      <c r="B19" s="25" t="s">
        <v>18</v>
      </c>
      <c r="C19" s="21" t="s">
        <v>22</v>
      </c>
      <c r="D19" s="21" t="s">
        <v>27</v>
      </c>
      <c r="E19" s="33" t="s">
        <v>32</v>
      </c>
      <c r="F19" s="34" t="s">
        <v>34</v>
      </c>
      <c r="G19" s="15">
        <f>G20</f>
        <v>101501.4</v>
      </c>
      <c r="H19" s="15">
        <f>H20</f>
        <v>2480</v>
      </c>
      <c r="I19" s="15">
        <f>I20</f>
        <v>101387.6</v>
      </c>
      <c r="J19" s="15">
        <f>J20</f>
        <v>2480</v>
      </c>
      <c r="K19" s="15">
        <f t="shared" si="1"/>
        <v>99.887883319835993</v>
      </c>
      <c r="L19" s="15">
        <f t="shared" si="0"/>
        <v>100</v>
      </c>
    </row>
    <row r="20" spans="1:12" ht="22.5" x14ac:dyDescent="0.2">
      <c r="A20" s="24" t="s">
        <v>5</v>
      </c>
      <c r="B20" s="25" t="s">
        <v>18</v>
      </c>
      <c r="C20" s="21" t="s">
        <v>22</v>
      </c>
      <c r="D20" s="21" t="s">
        <v>27</v>
      </c>
      <c r="E20" s="33" t="s">
        <v>32</v>
      </c>
      <c r="F20" s="34" t="s">
        <v>35</v>
      </c>
      <c r="G20" s="15">
        <f>93346.7+2480+72.7+42+3253+254.1+2052.9</f>
        <v>101501.4</v>
      </c>
      <c r="H20" s="15">
        <v>2480</v>
      </c>
      <c r="I20" s="15">
        <f>75943.2+42+22668.2+2480+254.1+0.1</f>
        <v>101387.6</v>
      </c>
      <c r="J20" s="15">
        <v>2480</v>
      </c>
      <c r="K20" s="15">
        <f t="shared" si="1"/>
        <v>99.887883319835993</v>
      </c>
      <c r="L20" s="15">
        <f t="shared" si="0"/>
        <v>100</v>
      </c>
    </row>
    <row r="21" spans="1:12" ht="22.5" x14ac:dyDescent="0.2">
      <c r="A21" s="24" t="s">
        <v>6</v>
      </c>
      <c r="B21" s="25" t="s">
        <v>18</v>
      </c>
      <c r="C21" s="21" t="s">
        <v>22</v>
      </c>
      <c r="D21" s="21" t="s">
        <v>27</v>
      </c>
      <c r="E21" s="33" t="s">
        <v>32</v>
      </c>
      <c r="F21" s="34" t="s">
        <v>36</v>
      </c>
      <c r="G21" s="15">
        <f>G22</f>
        <v>755</v>
      </c>
      <c r="H21" s="15">
        <f>H22</f>
        <v>0</v>
      </c>
      <c r="I21" s="15">
        <f>I22</f>
        <v>658.9</v>
      </c>
      <c r="J21" s="15">
        <f>J22</f>
        <v>0</v>
      </c>
      <c r="K21" s="15">
        <f t="shared" si="1"/>
        <v>87.271523178807939</v>
      </c>
      <c r="L21" s="15">
        <v>0</v>
      </c>
    </row>
    <row r="22" spans="1:12" ht="33.75" x14ac:dyDescent="0.2">
      <c r="A22" s="24" t="s">
        <v>7</v>
      </c>
      <c r="B22" s="25" t="s">
        <v>18</v>
      </c>
      <c r="C22" s="21" t="s">
        <v>22</v>
      </c>
      <c r="D22" s="21" t="s">
        <v>27</v>
      </c>
      <c r="E22" s="33" t="s">
        <v>32</v>
      </c>
      <c r="F22" s="34" t="s">
        <v>37</v>
      </c>
      <c r="G22" s="15">
        <v>755</v>
      </c>
      <c r="H22" s="15">
        <v>0</v>
      </c>
      <c r="I22" s="15">
        <v>658.9</v>
      </c>
      <c r="J22" s="15">
        <v>0</v>
      </c>
      <c r="K22" s="15">
        <f t="shared" si="1"/>
        <v>87.271523178807939</v>
      </c>
      <c r="L22" s="15">
        <v>0</v>
      </c>
    </row>
    <row r="23" spans="1:12" hidden="1" x14ac:dyDescent="0.2">
      <c r="A23" s="24" t="s">
        <v>68</v>
      </c>
      <c r="B23" s="25" t="s">
        <v>18</v>
      </c>
      <c r="C23" s="21" t="s">
        <v>22</v>
      </c>
      <c r="D23" s="21" t="s">
        <v>27</v>
      </c>
      <c r="E23" s="33" t="s">
        <v>32</v>
      </c>
      <c r="F23" s="34">
        <v>300</v>
      </c>
      <c r="G23" s="15"/>
      <c r="H23" s="15">
        <f>H24</f>
        <v>0</v>
      </c>
      <c r="I23" s="15"/>
      <c r="J23" s="15">
        <f>J24</f>
        <v>0</v>
      </c>
      <c r="K23" s="15" t="e">
        <f t="shared" si="1"/>
        <v>#DIV/0!</v>
      </c>
      <c r="L23" s="15" t="e">
        <f t="shared" si="0"/>
        <v>#DIV/0!</v>
      </c>
    </row>
    <row r="24" spans="1:12" ht="22.5" hidden="1" x14ac:dyDescent="0.2">
      <c r="A24" s="24" t="s">
        <v>69</v>
      </c>
      <c r="B24" s="25" t="s">
        <v>18</v>
      </c>
      <c r="C24" s="21" t="s">
        <v>22</v>
      </c>
      <c r="D24" s="21" t="s">
        <v>27</v>
      </c>
      <c r="E24" s="33" t="s">
        <v>32</v>
      </c>
      <c r="F24" s="34">
        <v>320</v>
      </c>
      <c r="G24" s="15"/>
      <c r="H24" s="15">
        <v>0</v>
      </c>
      <c r="I24" s="15"/>
      <c r="J24" s="15">
        <v>0</v>
      </c>
      <c r="K24" s="15" t="e">
        <f t="shared" si="1"/>
        <v>#DIV/0!</v>
      </c>
      <c r="L24" s="15" t="e">
        <f t="shared" si="0"/>
        <v>#DIV/0!</v>
      </c>
    </row>
    <row r="25" spans="1:12" hidden="1" x14ac:dyDescent="0.2">
      <c r="A25" s="21" t="s">
        <v>8</v>
      </c>
      <c r="B25" s="25" t="s">
        <v>18</v>
      </c>
      <c r="C25" s="21" t="s">
        <v>22</v>
      </c>
      <c r="D25" s="21" t="s">
        <v>27</v>
      </c>
      <c r="E25" s="33" t="s">
        <v>32</v>
      </c>
      <c r="F25" s="34" t="s">
        <v>38</v>
      </c>
      <c r="G25" s="15">
        <f>G26+G27</f>
        <v>0</v>
      </c>
      <c r="H25" s="15" t="s">
        <v>43</v>
      </c>
      <c r="I25" s="15">
        <f>I26+I27</f>
        <v>0</v>
      </c>
      <c r="J25" s="15" t="s">
        <v>43</v>
      </c>
      <c r="K25" s="15" t="e">
        <f t="shared" si="1"/>
        <v>#DIV/0!</v>
      </c>
      <c r="L25" s="15" t="e">
        <f t="shared" si="0"/>
        <v>#DIV/0!</v>
      </c>
    </row>
    <row r="26" spans="1:12" hidden="1" x14ac:dyDescent="0.2">
      <c r="A26" s="24" t="s">
        <v>75</v>
      </c>
      <c r="B26" s="25" t="s">
        <v>18</v>
      </c>
      <c r="C26" s="21" t="s">
        <v>22</v>
      </c>
      <c r="D26" s="21" t="s">
        <v>27</v>
      </c>
      <c r="E26" s="33" t="s">
        <v>32</v>
      </c>
      <c r="F26" s="34">
        <v>830</v>
      </c>
      <c r="G26" s="15">
        <v>0</v>
      </c>
      <c r="H26" s="15">
        <v>0</v>
      </c>
      <c r="I26" s="15">
        <v>0</v>
      </c>
      <c r="J26" s="15">
        <v>0</v>
      </c>
      <c r="K26" s="15" t="e">
        <f t="shared" si="1"/>
        <v>#DIV/0!</v>
      </c>
      <c r="L26" s="15" t="e">
        <f t="shared" si="0"/>
        <v>#DIV/0!</v>
      </c>
    </row>
    <row r="27" spans="1:12" hidden="1" x14ac:dyDescent="0.2">
      <c r="A27" s="21" t="s">
        <v>9</v>
      </c>
      <c r="B27" s="25" t="s">
        <v>18</v>
      </c>
      <c r="C27" s="21" t="s">
        <v>22</v>
      </c>
      <c r="D27" s="21" t="s">
        <v>27</v>
      </c>
      <c r="E27" s="33" t="s">
        <v>32</v>
      </c>
      <c r="F27" s="34" t="s">
        <v>39</v>
      </c>
      <c r="G27" s="15">
        <v>0</v>
      </c>
      <c r="H27" s="15" t="s">
        <v>43</v>
      </c>
      <c r="I27" s="15">
        <v>0</v>
      </c>
      <c r="J27" s="15" t="s">
        <v>43</v>
      </c>
      <c r="K27" s="15" t="e">
        <f t="shared" si="1"/>
        <v>#DIV/0!</v>
      </c>
      <c r="L27" s="15" t="e">
        <f t="shared" si="1"/>
        <v>#DIV/0!</v>
      </c>
    </row>
    <row r="28" spans="1:12" ht="22.5" hidden="1" x14ac:dyDescent="0.2">
      <c r="A28" s="24" t="s">
        <v>73</v>
      </c>
      <c r="B28" s="26" t="s">
        <v>18</v>
      </c>
      <c r="C28" s="31" t="s">
        <v>22</v>
      </c>
      <c r="D28" s="31" t="s">
        <v>56</v>
      </c>
      <c r="E28" s="38"/>
      <c r="F28" s="36"/>
      <c r="G28" s="15">
        <f>G29</f>
        <v>0</v>
      </c>
      <c r="H28" s="15">
        <f t="shared" ref="H28:J30" si="3">H29</f>
        <v>0</v>
      </c>
      <c r="I28" s="15">
        <f>I29</f>
        <v>0</v>
      </c>
      <c r="J28" s="15">
        <f t="shared" si="3"/>
        <v>0</v>
      </c>
      <c r="K28" s="15" t="e">
        <f t="shared" si="1"/>
        <v>#DIV/0!</v>
      </c>
      <c r="L28" s="15" t="e">
        <f t="shared" si="1"/>
        <v>#DIV/0!</v>
      </c>
    </row>
    <row r="29" spans="1:12" hidden="1" x14ac:dyDescent="0.2">
      <c r="A29" s="21" t="s">
        <v>4</v>
      </c>
      <c r="B29" s="26" t="s">
        <v>18</v>
      </c>
      <c r="C29" s="31" t="s">
        <v>22</v>
      </c>
      <c r="D29" s="31" t="s">
        <v>56</v>
      </c>
      <c r="E29" s="33" t="s">
        <v>32</v>
      </c>
      <c r="F29" s="36"/>
      <c r="G29" s="15">
        <f>G30</f>
        <v>0</v>
      </c>
      <c r="H29" s="15">
        <f t="shared" si="3"/>
        <v>0</v>
      </c>
      <c r="I29" s="15">
        <f>I30</f>
        <v>0</v>
      </c>
      <c r="J29" s="15">
        <f t="shared" si="3"/>
        <v>0</v>
      </c>
      <c r="K29" s="15" t="e">
        <f t="shared" si="1"/>
        <v>#DIV/0!</v>
      </c>
      <c r="L29" s="15" t="e">
        <f t="shared" si="1"/>
        <v>#DIV/0!</v>
      </c>
    </row>
    <row r="30" spans="1:12" hidden="1" x14ac:dyDescent="0.2">
      <c r="A30" s="24" t="s">
        <v>8</v>
      </c>
      <c r="B30" s="26" t="s">
        <v>18</v>
      </c>
      <c r="C30" s="31" t="s">
        <v>22</v>
      </c>
      <c r="D30" s="31" t="s">
        <v>56</v>
      </c>
      <c r="E30" s="33" t="s">
        <v>32</v>
      </c>
      <c r="F30" s="36" t="s">
        <v>38</v>
      </c>
      <c r="G30" s="15">
        <f>G31</f>
        <v>0</v>
      </c>
      <c r="H30" s="15">
        <f t="shared" si="3"/>
        <v>0</v>
      </c>
      <c r="I30" s="15">
        <f>I31</f>
        <v>0</v>
      </c>
      <c r="J30" s="15">
        <f t="shared" si="3"/>
        <v>0</v>
      </c>
      <c r="K30" s="15" t="e">
        <f t="shared" si="1"/>
        <v>#DIV/0!</v>
      </c>
      <c r="L30" s="15" t="e">
        <f t="shared" si="1"/>
        <v>#DIV/0!</v>
      </c>
    </row>
    <row r="31" spans="1:12" hidden="1" x14ac:dyDescent="0.2">
      <c r="A31" s="24" t="s">
        <v>74</v>
      </c>
      <c r="B31" s="26" t="s">
        <v>18</v>
      </c>
      <c r="C31" s="31" t="s">
        <v>22</v>
      </c>
      <c r="D31" s="31" t="s">
        <v>56</v>
      </c>
      <c r="E31" s="33" t="s">
        <v>32</v>
      </c>
      <c r="F31" s="36" t="s">
        <v>72</v>
      </c>
      <c r="G31" s="15">
        <v>0</v>
      </c>
      <c r="H31" s="15">
        <v>0</v>
      </c>
      <c r="I31" s="15">
        <v>0</v>
      </c>
      <c r="J31" s="15">
        <v>0</v>
      </c>
      <c r="K31" s="15" t="e">
        <f t="shared" si="1"/>
        <v>#DIV/0!</v>
      </c>
      <c r="L31" s="15" t="e">
        <f t="shared" si="1"/>
        <v>#DIV/0!</v>
      </c>
    </row>
    <row r="32" spans="1:12" x14ac:dyDescent="0.2">
      <c r="A32" s="24" t="s">
        <v>90</v>
      </c>
      <c r="B32" s="25" t="s">
        <v>18</v>
      </c>
      <c r="C32" s="21" t="s">
        <v>22</v>
      </c>
      <c r="D32" s="21">
        <v>11</v>
      </c>
      <c r="E32" s="33"/>
      <c r="F32" s="36"/>
      <c r="G32" s="15">
        <f t="shared" ref="G32:J34" si="4">G33</f>
        <v>10</v>
      </c>
      <c r="H32" s="15">
        <f t="shared" si="4"/>
        <v>0</v>
      </c>
      <c r="I32" s="15">
        <f t="shared" si="4"/>
        <v>0</v>
      </c>
      <c r="J32" s="15">
        <f t="shared" si="4"/>
        <v>0</v>
      </c>
      <c r="K32" s="15">
        <f t="shared" si="1"/>
        <v>0</v>
      </c>
      <c r="L32" s="15">
        <v>0</v>
      </c>
    </row>
    <row r="33" spans="1:12" x14ac:dyDescent="0.2">
      <c r="A33" s="21" t="s">
        <v>4</v>
      </c>
      <c r="B33" s="25" t="s">
        <v>18</v>
      </c>
      <c r="C33" s="21" t="s">
        <v>22</v>
      </c>
      <c r="D33" s="21">
        <v>11</v>
      </c>
      <c r="E33" s="33" t="s">
        <v>32</v>
      </c>
      <c r="F33" s="36"/>
      <c r="G33" s="15">
        <f t="shared" si="4"/>
        <v>10</v>
      </c>
      <c r="H33" s="15">
        <f t="shared" si="4"/>
        <v>0</v>
      </c>
      <c r="I33" s="15">
        <f t="shared" si="4"/>
        <v>0</v>
      </c>
      <c r="J33" s="15">
        <f t="shared" si="4"/>
        <v>0</v>
      </c>
      <c r="K33" s="15">
        <f t="shared" si="1"/>
        <v>0</v>
      </c>
      <c r="L33" s="15">
        <v>0</v>
      </c>
    </row>
    <row r="34" spans="1:12" x14ac:dyDescent="0.2">
      <c r="A34" s="21" t="s">
        <v>8</v>
      </c>
      <c r="B34" s="25" t="s">
        <v>18</v>
      </c>
      <c r="C34" s="21" t="s">
        <v>22</v>
      </c>
      <c r="D34" s="21">
        <v>11</v>
      </c>
      <c r="E34" s="33" t="s">
        <v>32</v>
      </c>
      <c r="F34" s="34" t="s">
        <v>38</v>
      </c>
      <c r="G34" s="15">
        <f t="shared" si="4"/>
        <v>10</v>
      </c>
      <c r="H34" s="15">
        <f t="shared" si="4"/>
        <v>0</v>
      </c>
      <c r="I34" s="15">
        <f t="shared" si="4"/>
        <v>0</v>
      </c>
      <c r="J34" s="15">
        <f t="shared" si="4"/>
        <v>0</v>
      </c>
      <c r="K34" s="15">
        <f t="shared" si="1"/>
        <v>0</v>
      </c>
      <c r="L34" s="15">
        <v>0</v>
      </c>
    </row>
    <row r="35" spans="1:12" x14ac:dyDescent="0.2">
      <c r="A35" s="24" t="s">
        <v>91</v>
      </c>
      <c r="B35" s="25" t="s">
        <v>18</v>
      </c>
      <c r="C35" s="21" t="s">
        <v>22</v>
      </c>
      <c r="D35" s="21">
        <v>11</v>
      </c>
      <c r="E35" s="33" t="s">
        <v>32</v>
      </c>
      <c r="F35" s="34">
        <v>870</v>
      </c>
      <c r="G35" s="15">
        <v>10</v>
      </c>
      <c r="H35" s="15">
        <v>0</v>
      </c>
      <c r="I35" s="15">
        <v>0</v>
      </c>
      <c r="J35" s="15">
        <v>0</v>
      </c>
      <c r="K35" s="15">
        <f t="shared" si="1"/>
        <v>0</v>
      </c>
      <c r="L35" s="15">
        <v>0</v>
      </c>
    </row>
    <row r="36" spans="1:12" x14ac:dyDescent="0.2">
      <c r="A36" s="21" t="s">
        <v>12</v>
      </c>
      <c r="B36" s="25" t="s">
        <v>18</v>
      </c>
      <c r="C36" s="21" t="s">
        <v>22</v>
      </c>
      <c r="D36" s="21" t="s">
        <v>28</v>
      </c>
      <c r="E36" s="33"/>
      <c r="F36" s="35"/>
      <c r="G36" s="15">
        <f>G37</f>
        <v>136935.40000000002</v>
      </c>
      <c r="H36" s="15">
        <f>H37</f>
        <v>0</v>
      </c>
      <c r="I36" s="15">
        <f>I37</f>
        <v>84037.9</v>
      </c>
      <c r="J36" s="15">
        <f>J37</f>
        <v>0</v>
      </c>
      <c r="K36" s="15">
        <f t="shared" si="1"/>
        <v>61.370471039628896</v>
      </c>
      <c r="L36" s="15">
        <v>0</v>
      </c>
    </row>
    <row r="37" spans="1:12" x14ac:dyDescent="0.2">
      <c r="A37" s="21" t="s">
        <v>4</v>
      </c>
      <c r="B37" s="25" t="s">
        <v>18</v>
      </c>
      <c r="C37" s="21" t="s">
        <v>22</v>
      </c>
      <c r="D37" s="21" t="s">
        <v>28</v>
      </c>
      <c r="E37" s="33" t="s">
        <v>32</v>
      </c>
      <c r="F37" s="35"/>
      <c r="G37" s="15">
        <f>G38+G40+G42</f>
        <v>136935.40000000002</v>
      </c>
      <c r="H37" s="15">
        <f>H38+H40</f>
        <v>0</v>
      </c>
      <c r="I37" s="15">
        <f>I38+I40+I42</f>
        <v>84037.9</v>
      </c>
      <c r="J37" s="15">
        <f>J38+J40</f>
        <v>0</v>
      </c>
      <c r="K37" s="15">
        <f t="shared" si="1"/>
        <v>61.370471039628896</v>
      </c>
      <c r="L37" s="15">
        <v>0</v>
      </c>
    </row>
    <row r="38" spans="1:12" ht="22.5" x14ac:dyDescent="0.2">
      <c r="A38" s="24" t="s">
        <v>13</v>
      </c>
      <c r="B38" s="25" t="s">
        <v>18</v>
      </c>
      <c r="C38" s="21" t="s">
        <v>22</v>
      </c>
      <c r="D38" s="21" t="s">
        <v>28</v>
      </c>
      <c r="E38" s="33" t="s">
        <v>32</v>
      </c>
      <c r="F38" s="34" t="s">
        <v>36</v>
      </c>
      <c r="G38" s="15">
        <f>G39</f>
        <v>2097.5</v>
      </c>
      <c r="H38" s="15">
        <f>H39</f>
        <v>0</v>
      </c>
      <c r="I38" s="15">
        <f>I39</f>
        <v>1686</v>
      </c>
      <c r="J38" s="15">
        <f>J39</f>
        <v>0</v>
      </c>
      <c r="K38" s="15">
        <f t="shared" si="1"/>
        <v>80.381406436233618</v>
      </c>
      <c r="L38" s="15">
        <v>0</v>
      </c>
    </row>
    <row r="39" spans="1:12" ht="33.75" x14ac:dyDescent="0.2">
      <c r="A39" s="24" t="s">
        <v>7</v>
      </c>
      <c r="B39" s="25" t="s">
        <v>18</v>
      </c>
      <c r="C39" s="21" t="s">
        <v>22</v>
      </c>
      <c r="D39" s="21" t="s">
        <v>28</v>
      </c>
      <c r="E39" s="33" t="s">
        <v>32</v>
      </c>
      <c r="F39" s="34" t="s">
        <v>37</v>
      </c>
      <c r="G39" s="15">
        <f>2096.4+1.1</f>
        <v>2097.5</v>
      </c>
      <c r="H39" s="15">
        <v>0</v>
      </c>
      <c r="I39" s="15">
        <v>1686</v>
      </c>
      <c r="J39" s="15">
        <v>0</v>
      </c>
      <c r="K39" s="15">
        <f t="shared" si="1"/>
        <v>80.381406436233618</v>
      </c>
      <c r="L39" s="15">
        <v>0</v>
      </c>
    </row>
    <row r="40" spans="1:12" ht="22.5" x14ac:dyDescent="0.2">
      <c r="A40" s="24" t="s">
        <v>44</v>
      </c>
      <c r="B40" s="25" t="s">
        <v>18</v>
      </c>
      <c r="C40" s="21" t="s">
        <v>22</v>
      </c>
      <c r="D40" s="21" t="s">
        <v>28</v>
      </c>
      <c r="E40" s="33" t="s">
        <v>32</v>
      </c>
      <c r="F40" s="34" t="s">
        <v>60</v>
      </c>
      <c r="G40" s="15">
        <f>G41</f>
        <v>92942.900000000009</v>
      </c>
      <c r="H40" s="15">
        <f>H41</f>
        <v>0</v>
      </c>
      <c r="I40" s="15">
        <f>I41</f>
        <v>82301.899999999994</v>
      </c>
      <c r="J40" s="15">
        <f>J41</f>
        <v>0</v>
      </c>
      <c r="K40" s="15">
        <f t="shared" si="1"/>
        <v>88.551035097893433</v>
      </c>
      <c r="L40" s="15">
        <v>0</v>
      </c>
    </row>
    <row r="41" spans="1:12" x14ac:dyDescent="0.2">
      <c r="A41" s="24" t="s">
        <v>67</v>
      </c>
      <c r="B41" s="25" t="s">
        <v>18</v>
      </c>
      <c r="C41" s="21" t="s">
        <v>22</v>
      </c>
      <c r="D41" s="21" t="s">
        <v>28</v>
      </c>
      <c r="E41" s="33" t="s">
        <v>32</v>
      </c>
      <c r="F41" s="34">
        <v>610</v>
      </c>
      <c r="G41" s="15">
        <f>82275.8+10667.1</f>
        <v>92942.900000000009</v>
      </c>
      <c r="H41" s="15">
        <v>0</v>
      </c>
      <c r="I41" s="15">
        <v>82301.899999999994</v>
      </c>
      <c r="J41" s="15">
        <v>0</v>
      </c>
      <c r="K41" s="15">
        <f t="shared" si="1"/>
        <v>88.551035097893433</v>
      </c>
      <c r="L41" s="15">
        <v>0</v>
      </c>
    </row>
    <row r="42" spans="1:12" x14ac:dyDescent="0.2">
      <c r="A42" s="21" t="s">
        <v>8</v>
      </c>
      <c r="B42" s="25" t="s">
        <v>18</v>
      </c>
      <c r="C42" s="21" t="s">
        <v>22</v>
      </c>
      <c r="D42" s="21" t="s">
        <v>28</v>
      </c>
      <c r="E42" s="33" t="s">
        <v>32</v>
      </c>
      <c r="F42" s="34" t="s">
        <v>38</v>
      </c>
      <c r="G42" s="15">
        <f>G44+G43+G45</f>
        <v>41895</v>
      </c>
      <c r="H42" s="15">
        <f>H44+H43</f>
        <v>0</v>
      </c>
      <c r="I42" s="15">
        <f>I44+I43+I45</f>
        <v>50</v>
      </c>
      <c r="J42" s="15">
        <f>J44+J43</f>
        <v>0</v>
      </c>
      <c r="K42" s="15">
        <f t="shared" si="1"/>
        <v>0.11934598400763816</v>
      </c>
      <c r="L42" s="15">
        <v>0</v>
      </c>
    </row>
    <row r="43" spans="1:12" hidden="1" x14ac:dyDescent="0.2">
      <c r="A43" s="24" t="s">
        <v>75</v>
      </c>
      <c r="B43" s="25" t="s">
        <v>18</v>
      </c>
      <c r="C43" s="21" t="s">
        <v>22</v>
      </c>
      <c r="D43" s="21" t="s">
        <v>28</v>
      </c>
      <c r="E43" s="33" t="s">
        <v>32</v>
      </c>
      <c r="F43" s="34">
        <v>830</v>
      </c>
      <c r="G43" s="15">
        <v>0</v>
      </c>
      <c r="H43" s="15">
        <v>0</v>
      </c>
      <c r="I43" s="15">
        <v>0</v>
      </c>
      <c r="J43" s="15">
        <v>0</v>
      </c>
      <c r="K43" s="15" t="e">
        <f t="shared" si="1"/>
        <v>#DIV/0!</v>
      </c>
      <c r="L43" s="15" t="e">
        <f t="shared" si="1"/>
        <v>#DIV/0!</v>
      </c>
    </row>
    <row r="44" spans="1:12" x14ac:dyDescent="0.2">
      <c r="A44" s="21" t="s">
        <v>9</v>
      </c>
      <c r="B44" s="25" t="s">
        <v>18</v>
      </c>
      <c r="C44" s="21" t="s">
        <v>22</v>
      </c>
      <c r="D44" s="21" t="s">
        <v>28</v>
      </c>
      <c r="E44" s="33" t="s">
        <v>32</v>
      </c>
      <c r="F44" s="34" t="s">
        <v>39</v>
      </c>
      <c r="G44" s="15">
        <v>50</v>
      </c>
      <c r="H44" s="15">
        <v>0</v>
      </c>
      <c r="I44" s="15">
        <v>50</v>
      </c>
      <c r="J44" s="15">
        <v>0</v>
      </c>
      <c r="K44" s="15">
        <f t="shared" si="1"/>
        <v>100</v>
      </c>
      <c r="L44" s="15">
        <v>0</v>
      </c>
    </row>
    <row r="45" spans="1:12" x14ac:dyDescent="0.2">
      <c r="A45" s="21" t="s">
        <v>91</v>
      </c>
      <c r="B45" s="25" t="s">
        <v>18</v>
      </c>
      <c r="C45" s="21" t="s">
        <v>22</v>
      </c>
      <c r="D45" s="21" t="s">
        <v>28</v>
      </c>
      <c r="E45" s="33" t="s">
        <v>32</v>
      </c>
      <c r="F45" s="34">
        <v>870</v>
      </c>
      <c r="G45" s="15">
        <f>41894.7+789.3-839</f>
        <v>41845</v>
      </c>
      <c r="H45" s="15">
        <v>0</v>
      </c>
      <c r="I45" s="15">
        <v>0</v>
      </c>
      <c r="J45" s="15">
        <v>0</v>
      </c>
      <c r="K45" s="15">
        <f t="shared" si="1"/>
        <v>0</v>
      </c>
      <c r="L45" s="15">
        <v>0</v>
      </c>
    </row>
    <row r="46" spans="1:12" x14ac:dyDescent="0.2">
      <c r="A46" s="21" t="s">
        <v>14</v>
      </c>
      <c r="B46" s="25" t="s">
        <v>18</v>
      </c>
      <c r="C46" s="21" t="s">
        <v>23</v>
      </c>
      <c r="D46" s="21"/>
      <c r="E46" s="33"/>
      <c r="F46" s="35"/>
      <c r="G46" s="15">
        <f>G47</f>
        <v>256.8</v>
      </c>
      <c r="H46" s="15" t="s">
        <v>43</v>
      </c>
      <c r="I46" s="15">
        <f>I47</f>
        <v>155.69999999999999</v>
      </c>
      <c r="J46" s="15" t="s">
        <v>43</v>
      </c>
      <c r="K46" s="15">
        <f t="shared" si="1"/>
        <v>60.630841121495315</v>
      </c>
      <c r="L46" s="15">
        <v>0</v>
      </c>
    </row>
    <row r="47" spans="1:12" x14ac:dyDescent="0.2">
      <c r="A47" s="21" t="s">
        <v>15</v>
      </c>
      <c r="B47" s="25" t="s">
        <v>18</v>
      </c>
      <c r="C47" s="21" t="s">
        <v>23</v>
      </c>
      <c r="D47" s="21" t="s">
        <v>27</v>
      </c>
      <c r="E47" s="33"/>
      <c r="F47" s="35"/>
      <c r="G47" s="15">
        <f>G48</f>
        <v>256.8</v>
      </c>
      <c r="H47" s="15" t="s">
        <v>43</v>
      </c>
      <c r="I47" s="15">
        <f>I48</f>
        <v>155.69999999999999</v>
      </c>
      <c r="J47" s="15" t="s">
        <v>43</v>
      </c>
      <c r="K47" s="15">
        <f t="shared" si="1"/>
        <v>60.630841121495315</v>
      </c>
      <c r="L47" s="15">
        <v>0</v>
      </c>
    </row>
    <row r="48" spans="1:12" x14ac:dyDescent="0.2">
      <c r="A48" s="21" t="s">
        <v>4</v>
      </c>
      <c r="B48" s="25" t="s">
        <v>18</v>
      </c>
      <c r="C48" s="21" t="s">
        <v>23</v>
      </c>
      <c r="D48" s="21" t="s">
        <v>27</v>
      </c>
      <c r="E48" s="33" t="s">
        <v>32</v>
      </c>
      <c r="F48" s="35"/>
      <c r="G48" s="15">
        <f>G49</f>
        <v>256.8</v>
      </c>
      <c r="H48" s="15" t="s">
        <v>43</v>
      </c>
      <c r="I48" s="15">
        <f>I49</f>
        <v>155.69999999999999</v>
      </c>
      <c r="J48" s="15" t="s">
        <v>43</v>
      </c>
      <c r="K48" s="15">
        <f t="shared" si="1"/>
        <v>60.630841121495315</v>
      </c>
      <c r="L48" s="15">
        <v>0</v>
      </c>
    </row>
    <row r="49" spans="1:12" ht="22.5" x14ac:dyDescent="0.2">
      <c r="A49" s="24" t="s">
        <v>6</v>
      </c>
      <c r="B49" s="25" t="s">
        <v>18</v>
      </c>
      <c r="C49" s="21" t="s">
        <v>23</v>
      </c>
      <c r="D49" s="21" t="s">
        <v>27</v>
      </c>
      <c r="E49" s="33" t="s">
        <v>32</v>
      </c>
      <c r="F49" s="34" t="s">
        <v>36</v>
      </c>
      <c r="G49" s="15">
        <f>G50</f>
        <v>256.8</v>
      </c>
      <c r="H49" s="15" t="s">
        <v>43</v>
      </c>
      <c r="I49" s="15">
        <f>I50</f>
        <v>155.69999999999999</v>
      </c>
      <c r="J49" s="15" t="s">
        <v>43</v>
      </c>
      <c r="K49" s="15">
        <f t="shared" si="1"/>
        <v>60.630841121495315</v>
      </c>
      <c r="L49" s="15">
        <v>0</v>
      </c>
    </row>
    <row r="50" spans="1:12" ht="33.75" x14ac:dyDescent="0.2">
      <c r="A50" s="24" t="s">
        <v>11</v>
      </c>
      <c r="B50" s="25" t="s">
        <v>18</v>
      </c>
      <c r="C50" s="21" t="s">
        <v>23</v>
      </c>
      <c r="D50" s="21" t="s">
        <v>27</v>
      </c>
      <c r="E50" s="33" t="s">
        <v>32</v>
      </c>
      <c r="F50" s="34" t="s">
        <v>37</v>
      </c>
      <c r="G50" s="15">
        <v>256.8</v>
      </c>
      <c r="H50" s="15" t="s">
        <v>43</v>
      </c>
      <c r="I50" s="15">
        <v>155.69999999999999</v>
      </c>
      <c r="J50" s="15" t="s">
        <v>43</v>
      </c>
      <c r="K50" s="15">
        <f t="shared" si="1"/>
        <v>60.630841121495315</v>
      </c>
      <c r="L50" s="15">
        <v>0</v>
      </c>
    </row>
    <row r="51" spans="1:12" ht="22.5" x14ac:dyDescent="0.2">
      <c r="A51" s="24" t="s">
        <v>16</v>
      </c>
      <c r="B51" s="25" t="s">
        <v>18</v>
      </c>
      <c r="C51" s="21" t="s">
        <v>24</v>
      </c>
      <c r="D51" s="21"/>
      <c r="E51" s="33"/>
      <c r="F51" s="35"/>
      <c r="G51" s="15">
        <f>G56+G60+G52</f>
        <v>3307.9</v>
      </c>
      <c r="H51" s="15">
        <v>0</v>
      </c>
      <c r="I51" s="15">
        <f>I56+I60+I52</f>
        <v>2521.1</v>
      </c>
      <c r="J51" s="15">
        <v>0</v>
      </c>
      <c r="K51" s="15">
        <f t="shared" si="1"/>
        <v>76.214516762900928</v>
      </c>
      <c r="L51" s="15">
        <v>0</v>
      </c>
    </row>
    <row r="52" spans="1:12" x14ac:dyDescent="0.2">
      <c r="A52" s="24" t="s">
        <v>93</v>
      </c>
      <c r="B52" s="25" t="s">
        <v>18</v>
      </c>
      <c r="C52" s="21" t="s">
        <v>24</v>
      </c>
      <c r="D52" s="31" t="s">
        <v>29</v>
      </c>
      <c r="E52" s="33"/>
      <c r="F52" s="35"/>
      <c r="G52" s="15">
        <f t="shared" ref="G52:J54" si="5">G53</f>
        <v>3305.9</v>
      </c>
      <c r="H52" s="15">
        <f t="shared" si="5"/>
        <v>0</v>
      </c>
      <c r="I52" s="15">
        <f t="shared" si="5"/>
        <v>2521.1</v>
      </c>
      <c r="J52" s="15">
        <f t="shared" si="5"/>
        <v>0</v>
      </c>
      <c r="K52" s="15">
        <f t="shared" si="1"/>
        <v>76.260624943283219</v>
      </c>
      <c r="L52" s="15">
        <v>0</v>
      </c>
    </row>
    <row r="53" spans="1:12" x14ac:dyDescent="0.2">
      <c r="A53" s="21" t="s">
        <v>4</v>
      </c>
      <c r="B53" s="25">
        <v>937</v>
      </c>
      <c r="C53" s="21" t="s">
        <v>24</v>
      </c>
      <c r="D53" s="31" t="s">
        <v>29</v>
      </c>
      <c r="E53" s="33" t="s">
        <v>32</v>
      </c>
      <c r="F53" s="35"/>
      <c r="G53" s="15">
        <f t="shared" si="5"/>
        <v>3305.9</v>
      </c>
      <c r="H53" s="15">
        <f t="shared" si="5"/>
        <v>0</v>
      </c>
      <c r="I53" s="15">
        <f t="shared" si="5"/>
        <v>2521.1</v>
      </c>
      <c r="J53" s="15">
        <f t="shared" si="5"/>
        <v>0</v>
      </c>
      <c r="K53" s="15">
        <f t="shared" si="1"/>
        <v>76.260624943283219</v>
      </c>
      <c r="L53" s="15">
        <v>0</v>
      </c>
    </row>
    <row r="54" spans="1:12" ht="22.5" x14ac:dyDescent="0.2">
      <c r="A54" s="24" t="s">
        <v>13</v>
      </c>
      <c r="B54" s="25" t="s">
        <v>18</v>
      </c>
      <c r="C54" s="21" t="s">
        <v>24</v>
      </c>
      <c r="D54" s="31" t="s">
        <v>29</v>
      </c>
      <c r="E54" s="33" t="s">
        <v>32</v>
      </c>
      <c r="F54" s="34" t="s">
        <v>36</v>
      </c>
      <c r="G54" s="15">
        <f t="shared" si="5"/>
        <v>3305.9</v>
      </c>
      <c r="H54" s="15">
        <f t="shared" si="5"/>
        <v>0</v>
      </c>
      <c r="I54" s="15">
        <f t="shared" si="5"/>
        <v>2521.1</v>
      </c>
      <c r="J54" s="15">
        <f t="shared" si="5"/>
        <v>0</v>
      </c>
      <c r="K54" s="15">
        <f t="shared" si="1"/>
        <v>76.260624943283219</v>
      </c>
      <c r="L54" s="15">
        <v>0</v>
      </c>
    </row>
    <row r="55" spans="1:12" ht="33.75" x14ac:dyDescent="0.2">
      <c r="A55" s="24" t="s">
        <v>11</v>
      </c>
      <c r="B55" s="25" t="s">
        <v>18</v>
      </c>
      <c r="C55" s="21" t="s">
        <v>24</v>
      </c>
      <c r="D55" s="31" t="s">
        <v>29</v>
      </c>
      <c r="E55" s="33" t="s">
        <v>32</v>
      </c>
      <c r="F55" s="34" t="s">
        <v>37</v>
      </c>
      <c r="G55" s="15">
        <f>831.2+127.7+2365.2-18.2</f>
        <v>3305.9</v>
      </c>
      <c r="H55" s="15">
        <v>0</v>
      </c>
      <c r="I55" s="15">
        <v>2521.1</v>
      </c>
      <c r="J55" s="15">
        <v>0</v>
      </c>
      <c r="K55" s="15">
        <f t="shared" si="1"/>
        <v>76.260624943283219</v>
      </c>
      <c r="L55" s="15">
        <v>0</v>
      </c>
    </row>
    <row r="56" spans="1:12" ht="33.75" x14ac:dyDescent="0.2">
      <c r="A56" s="24" t="s">
        <v>82</v>
      </c>
      <c r="B56" s="25" t="s">
        <v>18</v>
      </c>
      <c r="C56" s="21" t="s">
        <v>24</v>
      </c>
      <c r="D56" s="21">
        <v>10</v>
      </c>
      <c r="E56" s="33"/>
      <c r="F56" s="35"/>
      <c r="G56" s="15">
        <f>G57</f>
        <v>2</v>
      </c>
      <c r="H56" s="15" t="s">
        <v>43</v>
      </c>
      <c r="I56" s="15">
        <f>I57</f>
        <v>0</v>
      </c>
      <c r="J56" s="15" t="s">
        <v>43</v>
      </c>
      <c r="K56" s="15">
        <f t="shared" si="1"/>
        <v>0</v>
      </c>
      <c r="L56" s="15">
        <v>0</v>
      </c>
    </row>
    <row r="57" spans="1:12" x14ac:dyDescent="0.2">
      <c r="A57" s="21" t="s">
        <v>4</v>
      </c>
      <c r="B57" s="25">
        <v>937</v>
      </c>
      <c r="C57" s="21" t="s">
        <v>24</v>
      </c>
      <c r="D57" s="21">
        <v>10</v>
      </c>
      <c r="E57" s="33" t="s">
        <v>32</v>
      </c>
      <c r="F57" s="35"/>
      <c r="G57" s="15">
        <f>G58</f>
        <v>2</v>
      </c>
      <c r="H57" s="15" t="s">
        <v>43</v>
      </c>
      <c r="I57" s="15">
        <f>I58</f>
        <v>0</v>
      </c>
      <c r="J57" s="15" t="s">
        <v>43</v>
      </c>
      <c r="K57" s="15">
        <f t="shared" si="1"/>
        <v>0</v>
      </c>
      <c r="L57" s="15">
        <v>0</v>
      </c>
    </row>
    <row r="58" spans="1:12" ht="22.5" x14ac:dyDescent="0.2">
      <c r="A58" s="24" t="s">
        <v>13</v>
      </c>
      <c r="B58" s="25" t="s">
        <v>18</v>
      </c>
      <c r="C58" s="21" t="s">
        <v>24</v>
      </c>
      <c r="D58" s="21">
        <v>10</v>
      </c>
      <c r="E58" s="33" t="s">
        <v>32</v>
      </c>
      <c r="F58" s="34" t="s">
        <v>36</v>
      </c>
      <c r="G58" s="15">
        <f>G59</f>
        <v>2</v>
      </c>
      <c r="H58" s="15" t="s">
        <v>43</v>
      </c>
      <c r="I58" s="15">
        <f>I59</f>
        <v>0</v>
      </c>
      <c r="J58" s="15" t="s">
        <v>43</v>
      </c>
      <c r="K58" s="15">
        <f t="shared" si="1"/>
        <v>0</v>
      </c>
      <c r="L58" s="15">
        <v>0</v>
      </c>
    </row>
    <row r="59" spans="1:12" ht="33.75" x14ac:dyDescent="0.2">
      <c r="A59" s="24" t="s">
        <v>11</v>
      </c>
      <c r="B59" s="25" t="s">
        <v>18</v>
      </c>
      <c r="C59" s="21" t="s">
        <v>24</v>
      </c>
      <c r="D59" s="21">
        <v>10</v>
      </c>
      <c r="E59" s="33" t="s">
        <v>32</v>
      </c>
      <c r="F59" s="34" t="s">
        <v>37</v>
      </c>
      <c r="G59" s="15">
        <v>2</v>
      </c>
      <c r="H59" s="15" t="s">
        <v>43</v>
      </c>
      <c r="I59" s="15">
        <v>0</v>
      </c>
      <c r="J59" s="15" t="s">
        <v>43</v>
      </c>
      <c r="K59" s="15">
        <f t="shared" si="1"/>
        <v>0</v>
      </c>
      <c r="L59" s="15">
        <v>0</v>
      </c>
    </row>
    <row r="60" spans="1:12" ht="22.5" hidden="1" x14ac:dyDescent="0.2">
      <c r="A60" s="24" t="s">
        <v>98</v>
      </c>
      <c r="B60" s="25" t="s">
        <v>18</v>
      </c>
      <c r="C60" s="21" t="s">
        <v>24</v>
      </c>
      <c r="D60" s="21" t="s">
        <v>99</v>
      </c>
      <c r="E60" s="33"/>
      <c r="F60" s="35"/>
      <c r="G60" s="15">
        <f>G61</f>
        <v>0</v>
      </c>
      <c r="H60" s="15">
        <f>H61</f>
        <v>0</v>
      </c>
      <c r="I60" s="15">
        <f>I61</f>
        <v>0</v>
      </c>
      <c r="J60" s="15">
        <f>J61</f>
        <v>0</v>
      </c>
      <c r="K60" s="15" t="e">
        <f t="shared" si="1"/>
        <v>#DIV/0!</v>
      </c>
      <c r="L60" s="15" t="e">
        <f t="shared" si="1"/>
        <v>#DIV/0!</v>
      </c>
    </row>
    <row r="61" spans="1:12" hidden="1" x14ac:dyDescent="0.2">
      <c r="A61" s="21" t="s">
        <v>4</v>
      </c>
      <c r="B61" s="25" t="s">
        <v>18</v>
      </c>
      <c r="C61" s="21" t="s">
        <v>24</v>
      </c>
      <c r="D61" s="21" t="s">
        <v>99</v>
      </c>
      <c r="E61" s="33" t="s">
        <v>32</v>
      </c>
      <c r="F61" s="35"/>
      <c r="G61" s="15">
        <f>G62+G64</f>
        <v>0</v>
      </c>
      <c r="H61" s="15">
        <f>H62+H64</f>
        <v>0</v>
      </c>
      <c r="I61" s="15">
        <f>I62+I64</f>
        <v>0</v>
      </c>
      <c r="J61" s="15">
        <f>J62+J64</f>
        <v>0</v>
      </c>
      <c r="K61" s="15" t="e">
        <f t="shared" si="1"/>
        <v>#DIV/0!</v>
      </c>
      <c r="L61" s="15" t="e">
        <f t="shared" si="1"/>
        <v>#DIV/0!</v>
      </c>
    </row>
    <row r="62" spans="1:12" ht="22.5" hidden="1" x14ac:dyDescent="0.2">
      <c r="A62" s="24" t="s">
        <v>13</v>
      </c>
      <c r="B62" s="25" t="s">
        <v>18</v>
      </c>
      <c r="C62" s="21" t="s">
        <v>24</v>
      </c>
      <c r="D62" s="21" t="s">
        <v>99</v>
      </c>
      <c r="E62" s="33" t="s">
        <v>32</v>
      </c>
      <c r="F62" s="34" t="s">
        <v>36</v>
      </c>
      <c r="G62" s="15">
        <v>0</v>
      </c>
      <c r="H62" s="15">
        <v>0</v>
      </c>
      <c r="I62" s="15">
        <v>0</v>
      </c>
      <c r="J62" s="15">
        <v>0</v>
      </c>
      <c r="K62" s="15" t="e">
        <f t="shared" si="1"/>
        <v>#DIV/0!</v>
      </c>
      <c r="L62" s="15" t="e">
        <f t="shared" si="1"/>
        <v>#DIV/0!</v>
      </c>
    </row>
    <row r="63" spans="1:12" ht="33.75" hidden="1" x14ac:dyDescent="0.2">
      <c r="A63" s="24" t="s">
        <v>7</v>
      </c>
      <c r="B63" s="25" t="s">
        <v>18</v>
      </c>
      <c r="C63" s="21" t="s">
        <v>24</v>
      </c>
      <c r="D63" s="21" t="s">
        <v>99</v>
      </c>
      <c r="E63" s="33" t="s">
        <v>32</v>
      </c>
      <c r="F63" s="34" t="s">
        <v>37</v>
      </c>
      <c r="G63" s="15">
        <v>0</v>
      </c>
      <c r="H63" s="15">
        <v>0</v>
      </c>
      <c r="I63" s="15">
        <v>0</v>
      </c>
      <c r="J63" s="15">
        <v>0</v>
      </c>
      <c r="K63" s="15" t="e">
        <f t="shared" si="1"/>
        <v>#DIV/0!</v>
      </c>
      <c r="L63" s="15" t="e">
        <f t="shared" si="1"/>
        <v>#DIV/0!</v>
      </c>
    </row>
    <row r="64" spans="1:12" ht="22.5" hidden="1" x14ac:dyDescent="0.2">
      <c r="A64" s="24" t="s">
        <v>44</v>
      </c>
      <c r="B64" s="25" t="s">
        <v>18</v>
      </c>
      <c r="C64" s="21" t="s">
        <v>24</v>
      </c>
      <c r="D64" s="21" t="s">
        <v>99</v>
      </c>
      <c r="E64" s="33" t="s">
        <v>32</v>
      </c>
      <c r="F64" s="34" t="s">
        <v>60</v>
      </c>
      <c r="G64" s="15">
        <f>G65</f>
        <v>0</v>
      </c>
      <c r="H64" s="15">
        <f>H65</f>
        <v>0</v>
      </c>
      <c r="I64" s="15">
        <f>I65</f>
        <v>0</v>
      </c>
      <c r="J64" s="15">
        <f>J65</f>
        <v>0</v>
      </c>
      <c r="K64" s="15" t="e">
        <f t="shared" si="1"/>
        <v>#DIV/0!</v>
      </c>
      <c r="L64" s="15" t="e">
        <f t="shared" si="1"/>
        <v>#DIV/0!</v>
      </c>
    </row>
    <row r="65" spans="1:12" ht="33.75" hidden="1" x14ac:dyDescent="0.2">
      <c r="A65" s="24" t="s">
        <v>45</v>
      </c>
      <c r="B65" s="25" t="s">
        <v>18</v>
      </c>
      <c r="C65" s="21" t="s">
        <v>24</v>
      </c>
      <c r="D65" s="21" t="s">
        <v>99</v>
      </c>
      <c r="E65" s="33" t="s">
        <v>32</v>
      </c>
      <c r="F65" s="34" t="s">
        <v>100</v>
      </c>
      <c r="G65" s="15">
        <v>0</v>
      </c>
      <c r="H65" s="15">
        <v>0</v>
      </c>
      <c r="I65" s="15">
        <v>0</v>
      </c>
      <c r="J65" s="15">
        <v>0</v>
      </c>
      <c r="K65" s="15" t="e">
        <f t="shared" si="1"/>
        <v>#DIV/0!</v>
      </c>
      <c r="L65" s="15" t="e">
        <f t="shared" si="1"/>
        <v>#DIV/0!</v>
      </c>
    </row>
    <row r="66" spans="1:12" x14ac:dyDescent="0.2">
      <c r="A66" s="24" t="s">
        <v>70</v>
      </c>
      <c r="B66" s="25" t="s">
        <v>18</v>
      </c>
      <c r="C66" s="31" t="s">
        <v>27</v>
      </c>
      <c r="D66" s="21"/>
      <c r="E66" s="33"/>
      <c r="F66" s="34"/>
      <c r="G66" s="15">
        <f t="shared" ref="G66:J72" si="6">G67</f>
        <v>58846.3</v>
      </c>
      <c r="H66" s="15">
        <f t="shared" si="6"/>
        <v>39192.699999999997</v>
      </c>
      <c r="I66" s="15">
        <f t="shared" si="6"/>
        <v>54858</v>
      </c>
      <c r="J66" s="15">
        <f t="shared" si="6"/>
        <v>35549.9</v>
      </c>
      <c r="K66" s="15">
        <f t="shared" si="1"/>
        <v>93.222513564998991</v>
      </c>
      <c r="L66" s="15">
        <f t="shared" si="1"/>
        <v>90.705411977230469</v>
      </c>
    </row>
    <row r="67" spans="1:12" x14ac:dyDescent="0.2">
      <c r="A67" s="24" t="s">
        <v>71</v>
      </c>
      <c r="B67" s="25" t="s">
        <v>18</v>
      </c>
      <c r="C67" s="31" t="s">
        <v>27</v>
      </c>
      <c r="D67" s="31" t="s">
        <v>29</v>
      </c>
      <c r="E67" s="33"/>
      <c r="F67" s="34"/>
      <c r="G67" s="15">
        <f>G71+G68</f>
        <v>58846.3</v>
      </c>
      <c r="H67" s="15">
        <f>H71+H68</f>
        <v>39192.699999999997</v>
      </c>
      <c r="I67" s="15">
        <f>I71+I68</f>
        <v>54858</v>
      </c>
      <c r="J67" s="15">
        <f>J71+J68</f>
        <v>35549.9</v>
      </c>
      <c r="K67" s="15">
        <f t="shared" si="1"/>
        <v>93.222513564998991</v>
      </c>
      <c r="L67" s="15">
        <f t="shared" si="1"/>
        <v>90.705411977230469</v>
      </c>
    </row>
    <row r="68" spans="1:12" ht="67.5" x14ac:dyDescent="0.2">
      <c r="A68" s="27" t="s">
        <v>101</v>
      </c>
      <c r="B68" s="25" t="s">
        <v>18</v>
      </c>
      <c r="C68" s="31" t="s">
        <v>27</v>
      </c>
      <c r="D68" s="31" t="s">
        <v>29</v>
      </c>
      <c r="E68" s="33" t="s">
        <v>77</v>
      </c>
      <c r="F68" s="35"/>
      <c r="G68" s="15">
        <f t="shared" ref="G68:J69" si="7">G69</f>
        <v>48098.3</v>
      </c>
      <c r="H68" s="15">
        <f t="shared" si="7"/>
        <v>31677.3</v>
      </c>
      <c r="I68" s="15">
        <f t="shared" si="7"/>
        <v>44177</v>
      </c>
      <c r="J68" s="15">
        <f t="shared" si="7"/>
        <v>28034.5</v>
      </c>
      <c r="K68" s="15">
        <f t="shared" si="1"/>
        <v>91.847321007187361</v>
      </c>
      <c r="L68" s="15">
        <f t="shared" si="1"/>
        <v>88.500282536706095</v>
      </c>
    </row>
    <row r="69" spans="1:12" ht="22.5" x14ac:dyDescent="0.2">
      <c r="A69" s="24" t="s">
        <v>6</v>
      </c>
      <c r="B69" s="25" t="s">
        <v>18</v>
      </c>
      <c r="C69" s="31" t="s">
        <v>27</v>
      </c>
      <c r="D69" s="31" t="s">
        <v>29</v>
      </c>
      <c r="E69" s="33" t="s">
        <v>77</v>
      </c>
      <c r="F69" s="34" t="s">
        <v>36</v>
      </c>
      <c r="G69" s="15">
        <f t="shared" si="7"/>
        <v>48098.3</v>
      </c>
      <c r="H69" s="15">
        <f t="shared" si="7"/>
        <v>31677.3</v>
      </c>
      <c r="I69" s="15">
        <f t="shared" si="7"/>
        <v>44177</v>
      </c>
      <c r="J69" s="15">
        <f t="shared" si="7"/>
        <v>28034.5</v>
      </c>
      <c r="K69" s="15">
        <f t="shared" si="1"/>
        <v>91.847321007187361</v>
      </c>
      <c r="L69" s="15">
        <f t="shared" si="1"/>
        <v>88.500282536706095</v>
      </c>
    </row>
    <row r="70" spans="1:12" ht="33.75" x14ac:dyDescent="0.2">
      <c r="A70" s="24" t="s">
        <v>7</v>
      </c>
      <c r="B70" s="25" t="s">
        <v>18</v>
      </c>
      <c r="C70" s="31" t="s">
        <v>27</v>
      </c>
      <c r="D70" s="31" t="s">
        <v>29</v>
      </c>
      <c r="E70" s="33" t="s">
        <v>77</v>
      </c>
      <c r="F70" s="34" t="s">
        <v>37</v>
      </c>
      <c r="G70" s="15">
        <f>14000+2421+31677.3</f>
        <v>48098.3</v>
      </c>
      <c r="H70" s="15">
        <v>31677.3</v>
      </c>
      <c r="I70" s="15">
        <f>13999.9+30177.1</f>
        <v>44177</v>
      </c>
      <c r="J70" s="15">
        <v>28034.5</v>
      </c>
      <c r="K70" s="15">
        <f t="shared" si="1"/>
        <v>91.847321007187361</v>
      </c>
      <c r="L70" s="15">
        <f t="shared" si="1"/>
        <v>88.500282536706095</v>
      </c>
    </row>
    <row r="71" spans="1:12" x14ac:dyDescent="0.2">
      <c r="A71" s="21" t="s">
        <v>4</v>
      </c>
      <c r="B71" s="25" t="s">
        <v>18</v>
      </c>
      <c r="C71" s="31" t="s">
        <v>27</v>
      </c>
      <c r="D71" s="31" t="s">
        <v>29</v>
      </c>
      <c r="E71" s="33" t="s">
        <v>32</v>
      </c>
      <c r="F71" s="35"/>
      <c r="G71" s="15">
        <f>G72+G74</f>
        <v>10748.000000000002</v>
      </c>
      <c r="H71" s="15">
        <f t="shared" si="6"/>
        <v>7515.4</v>
      </c>
      <c r="I71" s="15">
        <f>I72+I74</f>
        <v>10681</v>
      </c>
      <c r="J71" s="15">
        <f t="shared" si="6"/>
        <v>7515.4</v>
      </c>
      <c r="K71" s="15">
        <f t="shared" si="1"/>
        <v>99.376628209899494</v>
      </c>
      <c r="L71" s="15">
        <f t="shared" si="1"/>
        <v>100</v>
      </c>
    </row>
    <row r="72" spans="1:12" ht="22.5" x14ac:dyDescent="0.2">
      <c r="A72" s="24" t="s">
        <v>6</v>
      </c>
      <c r="B72" s="25" t="s">
        <v>18</v>
      </c>
      <c r="C72" s="31" t="s">
        <v>27</v>
      </c>
      <c r="D72" s="31" t="s">
        <v>29</v>
      </c>
      <c r="E72" s="33" t="s">
        <v>32</v>
      </c>
      <c r="F72" s="34" t="s">
        <v>36</v>
      </c>
      <c r="G72" s="15">
        <f t="shared" si="6"/>
        <v>10648.000000000002</v>
      </c>
      <c r="H72" s="15">
        <f t="shared" si="6"/>
        <v>7515.4</v>
      </c>
      <c r="I72" s="15">
        <f t="shared" si="6"/>
        <v>10631</v>
      </c>
      <c r="J72" s="15">
        <f t="shared" si="6"/>
        <v>7515.4</v>
      </c>
      <c r="K72" s="15">
        <f t="shared" si="1"/>
        <v>99.840345604808405</v>
      </c>
      <c r="L72" s="15">
        <f t="shared" si="1"/>
        <v>100</v>
      </c>
    </row>
    <row r="73" spans="1:12" ht="33.75" x14ac:dyDescent="0.2">
      <c r="A73" s="24" t="s">
        <v>7</v>
      </c>
      <c r="B73" s="25" t="s">
        <v>18</v>
      </c>
      <c r="C73" s="31" t="s">
        <v>27</v>
      </c>
      <c r="D73" s="31" t="s">
        <v>29</v>
      </c>
      <c r="E73" s="33" t="s">
        <v>32</v>
      </c>
      <c r="F73" s="34" t="s">
        <v>37</v>
      </c>
      <c r="G73" s="15">
        <f>140+860+7568.2+1366.6+766-52.8</f>
        <v>10648.000000000002</v>
      </c>
      <c r="H73" s="15">
        <f>7568.2-52.8</f>
        <v>7515.4</v>
      </c>
      <c r="I73" s="15">
        <f>999.8+9631.2</f>
        <v>10631</v>
      </c>
      <c r="J73" s="15">
        <f>3194.9+4320.5</f>
        <v>7515.4</v>
      </c>
      <c r="K73" s="15">
        <f t="shared" si="1"/>
        <v>99.840345604808405</v>
      </c>
      <c r="L73" s="15">
        <f t="shared" si="1"/>
        <v>100</v>
      </c>
    </row>
    <row r="74" spans="1:12" x14ac:dyDescent="0.2">
      <c r="A74" s="21" t="s">
        <v>8</v>
      </c>
      <c r="B74" s="25" t="s">
        <v>18</v>
      </c>
      <c r="C74" s="31" t="s">
        <v>27</v>
      </c>
      <c r="D74" s="31" t="s">
        <v>29</v>
      </c>
      <c r="E74" s="33" t="s">
        <v>32</v>
      </c>
      <c r="F74" s="34">
        <v>800</v>
      </c>
      <c r="G74" s="15">
        <f>G75+G76</f>
        <v>100</v>
      </c>
      <c r="H74" s="15">
        <f>H75+H76</f>
        <v>0</v>
      </c>
      <c r="I74" s="15">
        <f>I75+I76</f>
        <v>50</v>
      </c>
      <c r="J74" s="15">
        <f>J75+J76</f>
        <v>0</v>
      </c>
      <c r="K74" s="15">
        <f t="shared" si="1"/>
        <v>50</v>
      </c>
      <c r="L74" s="15">
        <v>0</v>
      </c>
    </row>
    <row r="75" spans="1:12" hidden="1" x14ac:dyDescent="0.2">
      <c r="A75" s="24" t="s">
        <v>75</v>
      </c>
      <c r="B75" s="25" t="s">
        <v>18</v>
      </c>
      <c r="C75" s="31" t="s">
        <v>27</v>
      </c>
      <c r="D75" s="31" t="s">
        <v>29</v>
      </c>
      <c r="E75" s="33" t="s">
        <v>32</v>
      </c>
      <c r="F75" s="34">
        <v>830</v>
      </c>
      <c r="G75" s="15">
        <v>0</v>
      </c>
      <c r="H75" s="15">
        <v>0</v>
      </c>
      <c r="I75" s="15">
        <v>0</v>
      </c>
      <c r="J75" s="15">
        <v>0</v>
      </c>
      <c r="K75" s="15" t="e">
        <f t="shared" si="1"/>
        <v>#DIV/0!</v>
      </c>
      <c r="L75" s="15" t="e">
        <f t="shared" si="1"/>
        <v>#DIV/0!</v>
      </c>
    </row>
    <row r="76" spans="1:12" x14ac:dyDescent="0.2">
      <c r="A76" s="21" t="s">
        <v>9</v>
      </c>
      <c r="B76" s="25" t="s">
        <v>18</v>
      </c>
      <c r="C76" s="31" t="s">
        <v>27</v>
      </c>
      <c r="D76" s="31" t="s">
        <v>29</v>
      </c>
      <c r="E76" s="33" t="s">
        <v>32</v>
      </c>
      <c r="F76" s="34">
        <v>850</v>
      </c>
      <c r="G76" s="15">
        <v>100</v>
      </c>
      <c r="H76" s="15">
        <v>0</v>
      </c>
      <c r="I76" s="15">
        <v>50</v>
      </c>
      <c r="J76" s="15">
        <v>0</v>
      </c>
      <c r="K76" s="15">
        <f t="shared" ref="K76:L137" si="8">I76/G76*100</f>
        <v>50</v>
      </c>
      <c r="L76" s="15">
        <v>0</v>
      </c>
    </row>
    <row r="77" spans="1:12" x14ac:dyDescent="0.2">
      <c r="A77" s="21" t="s">
        <v>63</v>
      </c>
      <c r="B77" s="25" t="s">
        <v>18</v>
      </c>
      <c r="C77" s="21" t="s">
        <v>55</v>
      </c>
      <c r="D77" s="21"/>
      <c r="E77" s="33"/>
      <c r="F77" s="35"/>
      <c r="G77" s="15">
        <f t="shared" ref="G77:J86" si="9">G78</f>
        <v>176617</v>
      </c>
      <c r="H77" s="15">
        <f t="shared" si="9"/>
        <v>22556.100000000002</v>
      </c>
      <c r="I77" s="15">
        <f t="shared" si="9"/>
        <v>145848.09999999998</v>
      </c>
      <c r="J77" s="15">
        <f t="shared" si="9"/>
        <v>22556.100000000002</v>
      </c>
      <c r="K77" s="15">
        <f t="shared" si="8"/>
        <v>82.578743835531114</v>
      </c>
      <c r="L77" s="15">
        <f t="shared" si="8"/>
        <v>100</v>
      </c>
    </row>
    <row r="78" spans="1:12" x14ac:dyDescent="0.2">
      <c r="A78" s="21" t="s">
        <v>46</v>
      </c>
      <c r="B78" s="25" t="s">
        <v>18</v>
      </c>
      <c r="C78" s="21" t="s">
        <v>55</v>
      </c>
      <c r="D78" s="21" t="s">
        <v>24</v>
      </c>
      <c r="E78" s="33"/>
      <c r="F78" s="35"/>
      <c r="G78" s="15">
        <f>G85+G79+G82</f>
        <v>176617</v>
      </c>
      <c r="H78" s="15">
        <f>H85+H79</f>
        <v>22556.100000000002</v>
      </c>
      <c r="I78" s="15">
        <f>I85+I79+I82</f>
        <v>145848.09999999998</v>
      </c>
      <c r="J78" s="15">
        <f>J85+J79</f>
        <v>22556.100000000002</v>
      </c>
      <c r="K78" s="15">
        <f t="shared" si="8"/>
        <v>82.578743835531114</v>
      </c>
      <c r="L78" s="15">
        <f t="shared" si="8"/>
        <v>100</v>
      </c>
    </row>
    <row r="79" spans="1:12" ht="22.5" x14ac:dyDescent="0.2">
      <c r="A79" s="27" t="s">
        <v>102</v>
      </c>
      <c r="B79" s="25" t="s">
        <v>18</v>
      </c>
      <c r="C79" s="21" t="s">
        <v>55</v>
      </c>
      <c r="D79" s="21" t="s">
        <v>24</v>
      </c>
      <c r="E79" s="33" t="s">
        <v>78</v>
      </c>
      <c r="F79" s="34"/>
      <c r="G79" s="15">
        <f t="shared" ref="G79:J80" si="10">G80</f>
        <v>25216.400000000001</v>
      </c>
      <c r="H79" s="15">
        <f t="shared" si="10"/>
        <v>17606.400000000001</v>
      </c>
      <c r="I79" s="15">
        <f t="shared" si="10"/>
        <v>24608.1</v>
      </c>
      <c r="J79" s="15">
        <f t="shared" si="10"/>
        <v>17606.400000000001</v>
      </c>
      <c r="K79" s="15">
        <f t="shared" si="8"/>
        <v>97.587681032978523</v>
      </c>
      <c r="L79" s="15">
        <f t="shared" si="8"/>
        <v>100</v>
      </c>
    </row>
    <row r="80" spans="1:12" ht="22.5" x14ac:dyDescent="0.2">
      <c r="A80" s="24" t="s">
        <v>13</v>
      </c>
      <c r="B80" s="25" t="s">
        <v>18</v>
      </c>
      <c r="C80" s="21" t="s">
        <v>55</v>
      </c>
      <c r="D80" s="21" t="s">
        <v>24</v>
      </c>
      <c r="E80" s="33" t="s">
        <v>78</v>
      </c>
      <c r="F80" s="34" t="s">
        <v>36</v>
      </c>
      <c r="G80" s="15">
        <f t="shared" si="10"/>
        <v>25216.400000000001</v>
      </c>
      <c r="H80" s="15">
        <f t="shared" si="10"/>
        <v>17606.400000000001</v>
      </c>
      <c r="I80" s="15">
        <f t="shared" si="10"/>
        <v>24608.1</v>
      </c>
      <c r="J80" s="15">
        <f t="shared" si="10"/>
        <v>17606.400000000001</v>
      </c>
      <c r="K80" s="15">
        <f t="shared" si="8"/>
        <v>97.587681032978523</v>
      </c>
      <c r="L80" s="15">
        <f t="shared" si="8"/>
        <v>100</v>
      </c>
    </row>
    <row r="81" spans="1:12" ht="30" customHeight="1" x14ac:dyDescent="0.2">
      <c r="A81" s="28" t="s">
        <v>11</v>
      </c>
      <c r="B81" s="25" t="s">
        <v>18</v>
      </c>
      <c r="C81" s="21" t="s">
        <v>55</v>
      </c>
      <c r="D81" s="21" t="s">
        <v>24</v>
      </c>
      <c r="E81" s="33" t="s">
        <v>78</v>
      </c>
      <c r="F81" s="34" t="s">
        <v>37</v>
      </c>
      <c r="G81" s="15">
        <f>7610+17606.4</f>
        <v>25216.400000000001</v>
      </c>
      <c r="H81" s="15">
        <v>17606.400000000001</v>
      </c>
      <c r="I81" s="15">
        <f>18533+6075.1</f>
        <v>24608.1</v>
      </c>
      <c r="J81" s="15">
        <v>17606.400000000001</v>
      </c>
      <c r="K81" s="15">
        <f t="shared" si="8"/>
        <v>97.587681032978523</v>
      </c>
      <c r="L81" s="15">
        <f t="shared" si="8"/>
        <v>100</v>
      </c>
    </row>
    <row r="82" spans="1:12" ht="45" x14ac:dyDescent="0.2">
      <c r="A82" s="27" t="s">
        <v>103</v>
      </c>
      <c r="B82" s="25" t="s">
        <v>18</v>
      </c>
      <c r="C82" s="21" t="s">
        <v>55</v>
      </c>
      <c r="D82" s="21" t="s">
        <v>24</v>
      </c>
      <c r="E82" s="33" t="s">
        <v>92</v>
      </c>
      <c r="F82" s="34"/>
      <c r="G82" s="15">
        <f t="shared" ref="G82:J83" si="11">G83</f>
        <v>61879.9</v>
      </c>
      <c r="H82" s="15">
        <f t="shared" si="11"/>
        <v>0</v>
      </c>
      <c r="I82" s="15">
        <f t="shared" si="11"/>
        <v>59611.7</v>
      </c>
      <c r="J82" s="15">
        <f t="shared" si="11"/>
        <v>0</v>
      </c>
      <c r="K82" s="15">
        <f t="shared" si="8"/>
        <v>96.334512499212181</v>
      </c>
      <c r="L82" s="15">
        <v>0</v>
      </c>
    </row>
    <row r="83" spans="1:12" ht="22.5" x14ac:dyDescent="0.2">
      <c r="A83" s="24" t="s">
        <v>13</v>
      </c>
      <c r="B83" s="25" t="s">
        <v>18</v>
      </c>
      <c r="C83" s="21" t="s">
        <v>55</v>
      </c>
      <c r="D83" s="21" t="s">
        <v>24</v>
      </c>
      <c r="E83" s="33" t="s">
        <v>92</v>
      </c>
      <c r="F83" s="34" t="s">
        <v>36</v>
      </c>
      <c r="G83" s="15">
        <f t="shared" si="11"/>
        <v>61879.9</v>
      </c>
      <c r="H83" s="15">
        <f t="shared" si="11"/>
        <v>0</v>
      </c>
      <c r="I83" s="15">
        <f t="shared" si="11"/>
        <v>59611.7</v>
      </c>
      <c r="J83" s="15">
        <f t="shared" si="11"/>
        <v>0</v>
      </c>
      <c r="K83" s="15">
        <f t="shared" si="8"/>
        <v>96.334512499212181</v>
      </c>
      <c r="L83" s="15">
        <v>0</v>
      </c>
    </row>
    <row r="84" spans="1:12" ht="33.75" x14ac:dyDescent="0.2">
      <c r="A84" s="28" t="s">
        <v>11</v>
      </c>
      <c r="B84" s="25" t="s">
        <v>18</v>
      </c>
      <c r="C84" s="21" t="s">
        <v>55</v>
      </c>
      <c r="D84" s="21" t="s">
        <v>24</v>
      </c>
      <c r="E84" s="33" t="s">
        <v>92</v>
      </c>
      <c r="F84" s="34" t="s">
        <v>37</v>
      </c>
      <c r="G84" s="15">
        <f>6703.6+300.4+38290+165.9+16420</f>
        <v>61879.9</v>
      </c>
      <c r="H84" s="15">
        <v>0</v>
      </c>
      <c r="I84" s="15">
        <v>59611.7</v>
      </c>
      <c r="J84" s="15">
        <v>0</v>
      </c>
      <c r="K84" s="15">
        <f t="shared" si="8"/>
        <v>96.334512499212181</v>
      </c>
      <c r="L84" s="15">
        <v>0</v>
      </c>
    </row>
    <row r="85" spans="1:12" x14ac:dyDescent="0.2">
      <c r="A85" s="21" t="s">
        <v>4</v>
      </c>
      <c r="B85" s="25" t="s">
        <v>18</v>
      </c>
      <c r="C85" s="21" t="s">
        <v>55</v>
      </c>
      <c r="D85" s="21" t="s">
        <v>24</v>
      </c>
      <c r="E85" s="33" t="s">
        <v>32</v>
      </c>
      <c r="F85" s="35"/>
      <c r="G85" s="15">
        <f>G86+G88+G90</f>
        <v>89520.700000000012</v>
      </c>
      <c r="H85" s="15">
        <f t="shared" si="9"/>
        <v>4949.7</v>
      </c>
      <c r="I85" s="15">
        <f>I86+I88+I90</f>
        <v>61628.299999999996</v>
      </c>
      <c r="J85" s="15">
        <f t="shared" si="9"/>
        <v>4949.7</v>
      </c>
      <c r="K85" s="15">
        <f t="shared" si="8"/>
        <v>68.842513519219565</v>
      </c>
      <c r="L85" s="15">
        <f t="shared" si="8"/>
        <v>100</v>
      </c>
    </row>
    <row r="86" spans="1:12" ht="22.5" x14ac:dyDescent="0.2">
      <c r="A86" s="24" t="s">
        <v>6</v>
      </c>
      <c r="B86" s="25" t="s">
        <v>18</v>
      </c>
      <c r="C86" s="21" t="s">
        <v>55</v>
      </c>
      <c r="D86" s="21" t="s">
        <v>24</v>
      </c>
      <c r="E86" s="33" t="s">
        <v>32</v>
      </c>
      <c r="F86" s="34" t="s">
        <v>36</v>
      </c>
      <c r="G86" s="15">
        <f t="shared" si="9"/>
        <v>52932</v>
      </c>
      <c r="H86" s="15">
        <f t="shared" si="9"/>
        <v>4949.7</v>
      </c>
      <c r="I86" s="15">
        <f t="shared" si="9"/>
        <v>41613.699999999997</v>
      </c>
      <c r="J86" s="15">
        <f t="shared" si="9"/>
        <v>4949.7</v>
      </c>
      <c r="K86" s="15">
        <f t="shared" si="8"/>
        <v>78.617282551197746</v>
      </c>
      <c r="L86" s="15">
        <f t="shared" si="8"/>
        <v>100</v>
      </c>
    </row>
    <row r="87" spans="1:12" ht="33.75" x14ac:dyDescent="0.2">
      <c r="A87" s="24" t="s">
        <v>7</v>
      </c>
      <c r="B87" s="25" t="s">
        <v>18</v>
      </c>
      <c r="C87" s="21" t="s">
        <v>55</v>
      </c>
      <c r="D87" s="21" t="s">
        <v>24</v>
      </c>
      <c r="E87" s="33" t="s">
        <v>32</v>
      </c>
      <c r="F87" s="34" t="s">
        <v>37</v>
      </c>
      <c r="G87" s="15">
        <f>34739.2+8752.2+6358.2-3674.6+254.8+5000-46.2+1548.4</f>
        <v>52932</v>
      </c>
      <c r="H87" s="15">
        <f>4985.7-36</f>
        <v>4949.7</v>
      </c>
      <c r="I87" s="15">
        <f>6794.6+4998+29821.1</f>
        <v>41613.699999999997</v>
      </c>
      <c r="J87" s="15">
        <f>3104.2+1845.5</f>
        <v>4949.7</v>
      </c>
      <c r="K87" s="15">
        <f t="shared" si="8"/>
        <v>78.617282551197746</v>
      </c>
      <c r="L87" s="15">
        <f t="shared" si="8"/>
        <v>100</v>
      </c>
    </row>
    <row r="88" spans="1:12" ht="22.5" x14ac:dyDescent="0.2">
      <c r="A88" s="24" t="s">
        <v>44</v>
      </c>
      <c r="B88" s="25" t="s">
        <v>18</v>
      </c>
      <c r="C88" s="21" t="s">
        <v>55</v>
      </c>
      <c r="D88" s="21" t="s">
        <v>24</v>
      </c>
      <c r="E88" s="33" t="s">
        <v>32</v>
      </c>
      <c r="F88" s="34">
        <v>600</v>
      </c>
      <c r="G88" s="15">
        <f>G89</f>
        <v>34085.1</v>
      </c>
      <c r="H88" s="15">
        <f>H89</f>
        <v>0</v>
      </c>
      <c r="I88" s="15">
        <f>I89</f>
        <v>19964.599999999999</v>
      </c>
      <c r="J88" s="15">
        <f>J89</f>
        <v>0</v>
      </c>
      <c r="K88" s="15">
        <f t="shared" si="8"/>
        <v>58.572807473060074</v>
      </c>
      <c r="L88" s="15">
        <v>0</v>
      </c>
    </row>
    <row r="89" spans="1:12" x14ac:dyDescent="0.2">
      <c r="A89" s="24" t="s">
        <v>67</v>
      </c>
      <c r="B89" s="25" t="s">
        <v>18</v>
      </c>
      <c r="C89" s="21" t="s">
        <v>55</v>
      </c>
      <c r="D89" s="21" t="s">
        <v>24</v>
      </c>
      <c r="E89" s="33" t="s">
        <v>32</v>
      </c>
      <c r="F89" s="34">
        <v>610</v>
      </c>
      <c r="G89" s="15">
        <f>29289.4+4795.7</f>
        <v>34085.1</v>
      </c>
      <c r="H89" s="15">
        <v>0</v>
      </c>
      <c r="I89" s="15">
        <v>19964.599999999999</v>
      </c>
      <c r="J89" s="15">
        <v>0</v>
      </c>
      <c r="K89" s="15">
        <f t="shared" si="8"/>
        <v>58.572807473060074</v>
      </c>
      <c r="L89" s="15">
        <v>0</v>
      </c>
    </row>
    <row r="90" spans="1:12" x14ac:dyDescent="0.2">
      <c r="A90" s="21" t="s">
        <v>8</v>
      </c>
      <c r="B90" s="25" t="s">
        <v>18</v>
      </c>
      <c r="C90" s="21" t="s">
        <v>55</v>
      </c>
      <c r="D90" s="21" t="s">
        <v>24</v>
      </c>
      <c r="E90" s="33" t="s">
        <v>32</v>
      </c>
      <c r="F90" s="34">
        <v>800</v>
      </c>
      <c r="G90" s="15">
        <f>G92+G91</f>
        <v>2503.6</v>
      </c>
      <c r="H90" s="15">
        <f>H92</f>
        <v>0</v>
      </c>
      <c r="I90" s="15">
        <f>I92+I91</f>
        <v>50</v>
      </c>
      <c r="J90" s="15">
        <f>J92</f>
        <v>0</v>
      </c>
      <c r="K90" s="15">
        <f t="shared" si="8"/>
        <v>1.9971241412366194</v>
      </c>
      <c r="L90" s="15">
        <v>0</v>
      </c>
    </row>
    <row r="91" spans="1:12" x14ac:dyDescent="0.2">
      <c r="A91" s="24" t="s">
        <v>75</v>
      </c>
      <c r="B91" s="25" t="s">
        <v>18</v>
      </c>
      <c r="C91" s="21" t="s">
        <v>55</v>
      </c>
      <c r="D91" s="21" t="s">
        <v>24</v>
      </c>
      <c r="E91" s="33" t="s">
        <v>32</v>
      </c>
      <c r="F91" s="34">
        <v>830</v>
      </c>
      <c r="G91" s="15">
        <f>800+1653.6</f>
        <v>2453.6</v>
      </c>
      <c r="H91" s="15">
        <v>0</v>
      </c>
      <c r="I91" s="15">
        <v>0</v>
      </c>
      <c r="J91" s="15">
        <v>0</v>
      </c>
      <c r="K91" s="15">
        <f t="shared" si="8"/>
        <v>0</v>
      </c>
      <c r="L91" s="15">
        <v>0</v>
      </c>
    </row>
    <row r="92" spans="1:12" x14ac:dyDescent="0.2">
      <c r="A92" s="21" t="s">
        <v>9</v>
      </c>
      <c r="B92" s="25" t="s">
        <v>18</v>
      </c>
      <c r="C92" s="21" t="s">
        <v>55</v>
      </c>
      <c r="D92" s="21" t="s">
        <v>24</v>
      </c>
      <c r="E92" s="33" t="s">
        <v>32</v>
      </c>
      <c r="F92" s="34">
        <v>850</v>
      </c>
      <c r="G92" s="15">
        <v>50</v>
      </c>
      <c r="H92" s="15">
        <v>0</v>
      </c>
      <c r="I92" s="15">
        <v>50</v>
      </c>
      <c r="J92" s="15">
        <v>0</v>
      </c>
      <c r="K92" s="15">
        <f t="shared" si="8"/>
        <v>100</v>
      </c>
      <c r="L92" s="15">
        <v>0</v>
      </c>
    </row>
    <row r="93" spans="1:12" x14ac:dyDescent="0.2">
      <c r="A93" s="21" t="s">
        <v>47</v>
      </c>
      <c r="B93" s="25" t="s">
        <v>18</v>
      </c>
      <c r="C93" s="21" t="s">
        <v>56</v>
      </c>
      <c r="D93" s="21"/>
      <c r="E93" s="33"/>
      <c r="F93" s="35"/>
      <c r="G93" s="15">
        <f>G98+G94</f>
        <v>949.5</v>
      </c>
      <c r="H93" s="15">
        <f>H98+H94</f>
        <v>0</v>
      </c>
      <c r="I93" s="15">
        <f>I98+I94</f>
        <v>586.70000000000005</v>
      </c>
      <c r="J93" s="15">
        <f>J98+J94</f>
        <v>0</v>
      </c>
      <c r="K93" s="15">
        <f t="shared" si="8"/>
        <v>61.790416008425495</v>
      </c>
      <c r="L93" s="15">
        <v>0</v>
      </c>
    </row>
    <row r="94" spans="1:12" ht="22.5" x14ac:dyDescent="0.2">
      <c r="A94" s="24" t="s">
        <v>84</v>
      </c>
      <c r="B94" s="25" t="s">
        <v>18</v>
      </c>
      <c r="C94" s="21" t="s">
        <v>56</v>
      </c>
      <c r="D94" s="31" t="s">
        <v>55</v>
      </c>
      <c r="E94" s="33"/>
      <c r="F94" s="35"/>
      <c r="G94" s="15">
        <f t="shared" ref="G94:J96" si="12">G95</f>
        <v>449.5</v>
      </c>
      <c r="H94" s="15">
        <f t="shared" si="12"/>
        <v>0</v>
      </c>
      <c r="I94" s="15">
        <f t="shared" si="12"/>
        <v>100.5</v>
      </c>
      <c r="J94" s="15">
        <f t="shared" si="12"/>
        <v>0</v>
      </c>
      <c r="K94" s="15">
        <f t="shared" si="8"/>
        <v>22.35817575083426</v>
      </c>
      <c r="L94" s="15">
        <v>0</v>
      </c>
    </row>
    <row r="95" spans="1:12" x14ac:dyDescent="0.2">
      <c r="A95" s="21" t="s">
        <v>4</v>
      </c>
      <c r="B95" s="25" t="s">
        <v>18</v>
      </c>
      <c r="C95" s="21" t="s">
        <v>56</v>
      </c>
      <c r="D95" s="31" t="s">
        <v>55</v>
      </c>
      <c r="E95" s="33" t="s">
        <v>32</v>
      </c>
      <c r="F95" s="35"/>
      <c r="G95" s="15">
        <f t="shared" si="12"/>
        <v>449.5</v>
      </c>
      <c r="H95" s="15">
        <f t="shared" si="12"/>
        <v>0</v>
      </c>
      <c r="I95" s="15">
        <f t="shared" si="12"/>
        <v>100.5</v>
      </c>
      <c r="J95" s="15">
        <f t="shared" si="12"/>
        <v>0</v>
      </c>
      <c r="K95" s="15">
        <f t="shared" si="8"/>
        <v>22.35817575083426</v>
      </c>
      <c r="L95" s="15">
        <v>0</v>
      </c>
    </row>
    <row r="96" spans="1:12" ht="22.5" x14ac:dyDescent="0.2">
      <c r="A96" s="24" t="s">
        <v>6</v>
      </c>
      <c r="B96" s="25" t="s">
        <v>18</v>
      </c>
      <c r="C96" s="21" t="s">
        <v>56</v>
      </c>
      <c r="D96" s="31" t="s">
        <v>55</v>
      </c>
      <c r="E96" s="33" t="s">
        <v>32</v>
      </c>
      <c r="F96" s="34" t="s">
        <v>36</v>
      </c>
      <c r="G96" s="15">
        <f t="shared" si="12"/>
        <v>449.5</v>
      </c>
      <c r="H96" s="15">
        <f t="shared" si="12"/>
        <v>0</v>
      </c>
      <c r="I96" s="15">
        <f t="shared" si="12"/>
        <v>100.5</v>
      </c>
      <c r="J96" s="15">
        <f t="shared" si="12"/>
        <v>0</v>
      </c>
      <c r="K96" s="15">
        <f t="shared" si="8"/>
        <v>22.35817575083426</v>
      </c>
      <c r="L96" s="15">
        <v>0</v>
      </c>
    </row>
    <row r="97" spans="1:12" ht="33.75" x14ac:dyDescent="0.2">
      <c r="A97" s="24" t="s">
        <v>7</v>
      </c>
      <c r="B97" s="25" t="s">
        <v>18</v>
      </c>
      <c r="C97" s="21" t="s">
        <v>56</v>
      </c>
      <c r="D97" s="31" t="s">
        <v>55</v>
      </c>
      <c r="E97" s="33" t="s">
        <v>32</v>
      </c>
      <c r="F97" s="34" t="s">
        <v>37</v>
      </c>
      <c r="G97" s="15">
        <f>418.5+31</f>
        <v>449.5</v>
      </c>
      <c r="H97" s="15">
        <v>0</v>
      </c>
      <c r="I97" s="15">
        <v>100.5</v>
      </c>
      <c r="J97" s="15">
        <v>0</v>
      </c>
      <c r="K97" s="15">
        <f t="shared" si="8"/>
        <v>22.35817575083426</v>
      </c>
      <c r="L97" s="15">
        <v>0</v>
      </c>
    </row>
    <row r="98" spans="1:12" x14ac:dyDescent="0.2">
      <c r="A98" s="21" t="s">
        <v>66</v>
      </c>
      <c r="B98" s="25" t="s">
        <v>18</v>
      </c>
      <c r="C98" s="21" t="s">
        <v>56</v>
      </c>
      <c r="D98" s="21" t="s">
        <v>56</v>
      </c>
      <c r="E98" s="33"/>
      <c r="F98" s="35"/>
      <c r="G98" s="15">
        <f>G99+G103</f>
        <v>500</v>
      </c>
      <c r="H98" s="15" t="s">
        <v>43</v>
      </c>
      <c r="I98" s="15">
        <f>I99+I103</f>
        <v>486.2</v>
      </c>
      <c r="J98" s="15" t="s">
        <v>43</v>
      </c>
      <c r="K98" s="15">
        <f t="shared" si="8"/>
        <v>97.24</v>
      </c>
      <c r="L98" s="15">
        <v>0</v>
      </c>
    </row>
    <row r="99" spans="1:12" ht="33.75" x14ac:dyDescent="0.2">
      <c r="A99" s="24" t="s">
        <v>104</v>
      </c>
      <c r="B99" s="25" t="s">
        <v>18</v>
      </c>
      <c r="C99" s="21" t="s">
        <v>56</v>
      </c>
      <c r="D99" s="21" t="s">
        <v>56</v>
      </c>
      <c r="E99" s="33" t="s">
        <v>105</v>
      </c>
      <c r="F99" s="35"/>
      <c r="G99" s="15">
        <f t="shared" ref="G99:J101" si="13">G100</f>
        <v>500</v>
      </c>
      <c r="H99" s="15">
        <f t="shared" si="13"/>
        <v>0</v>
      </c>
      <c r="I99" s="15">
        <f t="shared" si="13"/>
        <v>486.2</v>
      </c>
      <c r="J99" s="15">
        <f t="shared" si="13"/>
        <v>0</v>
      </c>
      <c r="K99" s="15">
        <f t="shared" si="8"/>
        <v>97.24</v>
      </c>
      <c r="L99" s="15">
        <v>0</v>
      </c>
    </row>
    <row r="100" spans="1:12" x14ac:dyDescent="0.2">
      <c r="A100" s="24" t="s">
        <v>106</v>
      </c>
      <c r="B100" s="25" t="s">
        <v>18</v>
      </c>
      <c r="C100" s="21" t="s">
        <v>56</v>
      </c>
      <c r="D100" s="21" t="s">
        <v>56</v>
      </c>
      <c r="E100" s="33" t="s">
        <v>107</v>
      </c>
      <c r="F100" s="35"/>
      <c r="G100" s="15">
        <f t="shared" si="13"/>
        <v>500</v>
      </c>
      <c r="H100" s="15">
        <f t="shared" si="13"/>
        <v>0</v>
      </c>
      <c r="I100" s="15">
        <f t="shared" si="13"/>
        <v>486.2</v>
      </c>
      <c r="J100" s="15">
        <f t="shared" si="13"/>
        <v>0</v>
      </c>
      <c r="K100" s="15">
        <f t="shared" si="8"/>
        <v>97.24</v>
      </c>
      <c r="L100" s="15">
        <v>0</v>
      </c>
    </row>
    <row r="101" spans="1:12" ht="22.5" x14ac:dyDescent="0.2">
      <c r="A101" s="24" t="s">
        <v>6</v>
      </c>
      <c r="B101" s="25" t="s">
        <v>18</v>
      </c>
      <c r="C101" s="21" t="s">
        <v>56</v>
      </c>
      <c r="D101" s="21" t="s">
        <v>56</v>
      </c>
      <c r="E101" s="33" t="s">
        <v>107</v>
      </c>
      <c r="F101" s="34" t="s">
        <v>36</v>
      </c>
      <c r="G101" s="15">
        <f t="shared" si="13"/>
        <v>500</v>
      </c>
      <c r="H101" s="15">
        <f t="shared" si="13"/>
        <v>0</v>
      </c>
      <c r="I101" s="15">
        <f t="shared" si="13"/>
        <v>486.2</v>
      </c>
      <c r="J101" s="15">
        <f t="shared" si="13"/>
        <v>0</v>
      </c>
      <c r="K101" s="15">
        <f t="shared" si="8"/>
        <v>97.24</v>
      </c>
      <c r="L101" s="15">
        <v>0</v>
      </c>
    </row>
    <row r="102" spans="1:12" ht="33.75" x14ac:dyDescent="0.2">
      <c r="A102" s="24" t="s">
        <v>7</v>
      </c>
      <c r="B102" s="25" t="s">
        <v>18</v>
      </c>
      <c r="C102" s="21" t="s">
        <v>56</v>
      </c>
      <c r="D102" s="21" t="s">
        <v>56</v>
      </c>
      <c r="E102" s="33" t="s">
        <v>107</v>
      </c>
      <c r="F102" s="34" t="s">
        <v>37</v>
      </c>
      <c r="G102" s="15">
        <v>500</v>
      </c>
      <c r="H102" s="15">
        <v>0</v>
      </c>
      <c r="I102" s="15">
        <v>486.2</v>
      </c>
      <c r="J102" s="15">
        <v>0</v>
      </c>
      <c r="K102" s="15">
        <f t="shared" si="8"/>
        <v>97.24</v>
      </c>
      <c r="L102" s="15">
        <v>0</v>
      </c>
    </row>
    <row r="103" spans="1:12" hidden="1" x14ac:dyDescent="0.2">
      <c r="A103" s="21" t="s">
        <v>4</v>
      </c>
      <c r="B103" s="25" t="s">
        <v>18</v>
      </c>
      <c r="C103" s="21" t="s">
        <v>56</v>
      </c>
      <c r="D103" s="21" t="s">
        <v>56</v>
      </c>
      <c r="E103" s="33" t="s">
        <v>32</v>
      </c>
      <c r="F103" s="35"/>
      <c r="G103" s="15">
        <f>G104</f>
        <v>0</v>
      </c>
      <c r="H103" s="15" t="s">
        <v>43</v>
      </c>
      <c r="I103" s="15">
        <f>I104</f>
        <v>0</v>
      </c>
      <c r="J103" s="15" t="s">
        <v>43</v>
      </c>
      <c r="K103" s="15" t="e">
        <f t="shared" si="8"/>
        <v>#DIV/0!</v>
      </c>
      <c r="L103" s="15">
        <v>0</v>
      </c>
    </row>
    <row r="104" spans="1:12" ht="22.5" hidden="1" x14ac:dyDescent="0.2">
      <c r="A104" s="24" t="s">
        <v>13</v>
      </c>
      <c r="B104" s="25" t="s">
        <v>18</v>
      </c>
      <c r="C104" s="21" t="s">
        <v>56</v>
      </c>
      <c r="D104" s="21" t="s">
        <v>56</v>
      </c>
      <c r="E104" s="33" t="s">
        <v>32</v>
      </c>
      <c r="F104" s="34" t="s">
        <v>36</v>
      </c>
      <c r="G104" s="15">
        <f>G105</f>
        <v>0</v>
      </c>
      <c r="H104" s="15" t="s">
        <v>43</v>
      </c>
      <c r="I104" s="15">
        <f>I105</f>
        <v>0</v>
      </c>
      <c r="J104" s="15" t="s">
        <v>43</v>
      </c>
      <c r="K104" s="15" t="e">
        <f t="shared" si="8"/>
        <v>#DIV/0!</v>
      </c>
      <c r="L104" s="15" t="e">
        <f t="shared" si="8"/>
        <v>#DIV/0!</v>
      </c>
    </row>
    <row r="105" spans="1:12" ht="33.75" hidden="1" x14ac:dyDescent="0.2">
      <c r="A105" s="24" t="s">
        <v>7</v>
      </c>
      <c r="B105" s="25" t="s">
        <v>18</v>
      </c>
      <c r="C105" s="21" t="s">
        <v>56</v>
      </c>
      <c r="D105" s="21" t="s">
        <v>56</v>
      </c>
      <c r="E105" s="33" t="s">
        <v>32</v>
      </c>
      <c r="F105" s="34" t="s">
        <v>37</v>
      </c>
      <c r="G105" s="15">
        <v>0</v>
      </c>
      <c r="H105" s="15" t="s">
        <v>43</v>
      </c>
      <c r="I105" s="15">
        <v>0</v>
      </c>
      <c r="J105" s="15" t="s">
        <v>43</v>
      </c>
      <c r="K105" s="15" t="e">
        <f t="shared" si="8"/>
        <v>#DIV/0!</v>
      </c>
      <c r="L105" s="15" t="e">
        <f t="shared" si="8"/>
        <v>#DIV/0!</v>
      </c>
    </row>
    <row r="106" spans="1:12" x14ac:dyDescent="0.2">
      <c r="A106" s="21" t="s">
        <v>48</v>
      </c>
      <c r="B106" s="25" t="s">
        <v>18</v>
      </c>
      <c r="C106" s="21" t="s">
        <v>57</v>
      </c>
      <c r="D106" s="21"/>
      <c r="E106" s="33"/>
      <c r="F106" s="35"/>
      <c r="G106" s="15">
        <f>G107</f>
        <v>2332</v>
      </c>
      <c r="H106" s="15" t="s">
        <v>43</v>
      </c>
      <c r="I106" s="15">
        <f>I107</f>
        <v>788.4</v>
      </c>
      <c r="J106" s="15" t="s">
        <v>43</v>
      </c>
      <c r="K106" s="15">
        <f t="shared" si="8"/>
        <v>33.807890222984561</v>
      </c>
      <c r="L106" s="15">
        <v>0</v>
      </c>
    </row>
    <row r="107" spans="1:12" x14ac:dyDescent="0.2">
      <c r="A107" s="21" t="s">
        <v>49</v>
      </c>
      <c r="B107" s="25" t="s">
        <v>18</v>
      </c>
      <c r="C107" s="21" t="s">
        <v>57</v>
      </c>
      <c r="D107" s="21" t="s">
        <v>27</v>
      </c>
      <c r="E107" s="33"/>
      <c r="F107" s="35"/>
      <c r="G107" s="15">
        <f>G114+G108</f>
        <v>2332</v>
      </c>
      <c r="H107" s="15" t="s">
        <v>43</v>
      </c>
      <c r="I107" s="15">
        <f>I114+I108</f>
        <v>788.4</v>
      </c>
      <c r="J107" s="15" t="s">
        <v>43</v>
      </c>
      <c r="K107" s="15">
        <f t="shared" si="8"/>
        <v>33.807890222984561</v>
      </c>
      <c r="L107" s="15">
        <v>0</v>
      </c>
    </row>
    <row r="108" spans="1:12" ht="33.75" x14ac:dyDescent="0.2">
      <c r="A108" s="24" t="s">
        <v>104</v>
      </c>
      <c r="B108" s="25" t="s">
        <v>18</v>
      </c>
      <c r="C108" s="21" t="s">
        <v>57</v>
      </c>
      <c r="D108" s="21" t="s">
        <v>27</v>
      </c>
      <c r="E108" s="33" t="s">
        <v>105</v>
      </c>
      <c r="F108" s="35"/>
      <c r="G108" s="15">
        <f t="shared" ref="G108:J112" si="14">G109</f>
        <v>2332</v>
      </c>
      <c r="H108" s="15">
        <f t="shared" si="14"/>
        <v>0</v>
      </c>
      <c r="I108" s="15">
        <f t="shared" si="14"/>
        <v>788.4</v>
      </c>
      <c r="J108" s="15">
        <f t="shared" si="14"/>
        <v>0</v>
      </c>
      <c r="K108" s="15">
        <f t="shared" si="8"/>
        <v>33.807890222984561</v>
      </c>
      <c r="L108" s="15">
        <v>0</v>
      </c>
    </row>
    <row r="109" spans="1:12" ht="33.75" x14ac:dyDescent="0.2">
      <c r="A109" s="24" t="s">
        <v>79</v>
      </c>
      <c r="B109" s="25" t="s">
        <v>18</v>
      </c>
      <c r="C109" s="31" t="s">
        <v>57</v>
      </c>
      <c r="D109" s="31" t="s">
        <v>27</v>
      </c>
      <c r="E109" s="33" t="s">
        <v>108</v>
      </c>
      <c r="F109" s="35"/>
      <c r="G109" s="15">
        <f>G112+G110</f>
        <v>2332</v>
      </c>
      <c r="H109" s="15">
        <f>H112</f>
        <v>0</v>
      </c>
      <c r="I109" s="15">
        <f>I112+I110</f>
        <v>788.4</v>
      </c>
      <c r="J109" s="15">
        <f>J112</f>
        <v>0</v>
      </c>
      <c r="K109" s="15">
        <f t="shared" si="8"/>
        <v>33.807890222984561</v>
      </c>
      <c r="L109" s="15">
        <v>0</v>
      </c>
    </row>
    <row r="110" spans="1:12" ht="22.5" x14ac:dyDescent="0.2">
      <c r="A110" s="24" t="s">
        <v>6</v>
      </c>
      <c r="B110" s="25" t="s">
        <v>18</v>
      </c>
      <c r="C110" s="21" t="s">
        <v>57</v>
      </c>
      <c r="D110" s="21" t="s">
        <v>27</v>
      </c>
      <c r="E110" s="33" t="s">
        <v>108</v>
      </c>
      <c r="F110" s="34" t="s">
        <v>36</v>
      </c>
      <c r="G110" s="15">
        <f>G111</f>
        <v>2332</v>
      </c>
      <c r="H110" s="15">
        <f>H111</f>
        <v>0</v>
      </c>
      <c r="I110" s="15">
        <f>I111</f>
        <v>788.4</v>
      </c>
      <c r="J110" s="15">
        <f>J111</f>
        <v>0</v>
      </c>
      <c r="K110" s="15">
        <f t="shared" si="8"/>
        <v>33.807890222984561</v>
      </c>
      <c r="L110" s="15">
        <v>0</v>
      </c>
    </row>
    <row r="111" spans="1:12" ht="33.75" x14ac:dyDescent="0.2">
      <c r="A111" s="24" t="s">
        <v>7</v>
      </c>
      <c r="B111" s="25" t="s">
        <v>18</v>
      </c>
      <c r="C111" s="21" t="s">
        <v>57</v>
      </c>
      <c r="D111" s="21" t="s">
        <v>27</v>
      </c>
      <c r="E111" s="33" t="s">
        <v>108</v>
      </c>
      <c r="F111" s="34" t="s">
        <v>37</v>
      </c>
      <c r="G111" s="15">
        <v>2332</v>
      </c>
      <c r="H111" s="15">
        <v>0</v>
      </c>
      <c r="I111" s="15">
        <v>788.4</v>
      </c>
      <c r="J111" s="15">
        <v>0</v>
      </c>
      <c r="K111" s="15">
        <f t="shared" si="8"/>
        <v>33.807890222984561</v>
      </c>
      <c r="L111" s="15">
        <v>0</v>
      </c>
    </row>
    <row r="112" spans="1:12" ht="22.5" hidden="1" x14ac:dyDescent="0.2">
      <c r="A112" s="24" t="s">
        <v>44</v>
      </c>
      <c r="B112" s="25" t="s">
        <v>18</v>
      </c>
      <c r="C112" s="21" t="s">
        <v>57</v>
      </c>
      <c r="D112" s="21" t="s">
        <v>27</v>
      </c>
      <c r="E112" s="33" t="s">
        <v>80</v>
      </c>
      <c r="F112" s="34">
        <v>600</v>
      </c>
      <c r="G112" s="15">
        <f t="shared" si="14"/>
        <v>0</v>
      </c>
      <c r="H112" s="15">
        <f t="shared" si="14"/>
        <v>0</v>
      </c>
      <c r="I112" s="15">
        <f t="shared" si="14"/>
        <v>0</v>
      </c>
      <c r="J112" s="15">
        <f t="shared" si="14"/>
        <v>0</v>
      </c>
      <c r="K112" s="15" t="e">
        <f t="shared" si="8"/>
        <v>#DIV/0!</v>
      </c>
      <c r="L112" s="15" t="e">
        <f t="shared" si="8"/>
        <v>#DIV/0!</v>
      </c>
    </row>
    <row r="113" spans="1:12" hidden="1" x14ac:dyDescent="0.2">
      <c r="A113" s="24" t="s">
        <v>67</v>
      </c>
      <c r="B113" s="25" t="s">
        <v>18</v>
      </c>
      <c r="C113" s="21" t="s">
        <v>57</v>
      </c>
      <c r="D113" s="21" t="s">
        <v>27</v>
      </c>
      <c r="E113" s="33" t="s">
        <v>80</v>
      </c>
      <c r="F113" s="34">
        <v>610</v>
      </c>
      <c r="G113" s="15">
        <v>0</v>
      </c>
      <c r="H113" s="15">
        <v>0</v>
      </c>
      <c r="I113" s="15">
        <v>0</v>
      </c>
      <c r="J113" s="15">
        <v>0</v>
      </c>
      <c r="K113" s="15" t="e">
        <f t="shared" si="8"/>
        <v>#DIV/0!</v>
      </c>
      <c r="L113" s="15" t="e">
        <f t="shared" si="8"/>
        <v>#DIV/0!</v>
      </c>
    </row>
    <row r="114" spans="1:12" hidden="1" x14ac:dyDescent="0.2">
      <c r="A114" s="24" t="s">
        <v>4</v>
      </c>
      <c r="B114" s="25" t="s">
        <v>18</v>
      </c>
      <c r="C114" s="21" t="s">
        <v>57</v>
      </c>
      <c r="D114" s="21" t="s">
        <v>27</v>
      </c>
      <c r="E114" s="33" t="s">
        <v>32</v>
      </c>
      <c r="F114" s="35"/>
      <c r="G114" s="15">
        <f>G115</f>
        <v>0</v>
      </c>
      <c r="H114" s="15" t="s">
        <v>43</v>
      </c>
      <c r="I114" s="15">
        <f>I115</f>
        <v>0</v>
      </c>
      <c r="J114" s="15" t="s">
        <v>43</v>
      </c>
      <c r="K114" s="15" t="e">
        <f t="shared" si="8"/>
        <v>#DIV/0!</v>
      </c>
      <c r="L114" s="15" t="e">
        <f t="shared" si="8"/>
        <v>#DIV/0!</v>
      </c>
    </row>
    <row r="115" spans="1:12" ht="22.5" hidden="1" x14ac:dyDescent="0.2">
      <c r="A115" s="24" t="s">
        <v>6</v>
      </c>
      <c r="B115" s="25" t="s">
        <v>18</v>
      </c>
      <c r="C115" s="21" t="s">
        <v>57</v>
      </c>
      <c r="D115" s="21" t="s">
        <v>27</v>
      </c>
      <c r="E115" s="33" t="s">
        <v>32</v>
      </c>
      <c r="F115" s="34" t="s">
        <v>36</v>
      </c>
      <c r="G115" s="15">
        <f>G116</f>
        <v>0</v>
      </c>
      <c r="H115" s="15" t="s">
        <v>43</v>
      </c>
      <c r="I115" s="15">
        <f>I116</f>
        <v>0</v>
      </c>
      <c r="J115" s="15" t="s">
        <v>43</v>
      </c>
      <c r="K115" s="15" t="e">
        <f t="shared" si="8"/>
        <v>#DIV/0!</v>
      </c>
      <c r="L115" s="15" t="e">
        <f t="shared" si="8"/>
        <v>#DIV/0!</v>
      </c>
    </row>
    <row r="116" spans="1:12" ht="33.75" hidden="1" x14ac:dyDescent="0.2">
      <c r="A116" s="24" t="s">
        <v>7</v>
      </c>
      <c r="B116" s="25" t="s">
        <v>18</v>
      </c>
      <c r="C116" s="21" t="s">
        <v>57</v>
      </c>
      <c r="D116" s="21" t="s">
        <v>27</v>
      </c>
      <c r="E116" s="33" t="s">
        <v>32</v>
      </c>
      <c r="F116" s="34" t="s">
        <v>37</v>
      </c>
      <c r="G116" s="15">
        <v>0</v>
      </c>
      <c r="H116" s="15" t="s">
        <v>43</v>
      </c>
      <c r="I116" s="15">
        <v>0</v>
      </c>
      <c r="J116" s="15" t="s">
        <v>43</v>
      </c>
      <c r="K116" s="15" t="e">
        <f t="shared" si="8"/>
        <v>#DIV/0!</v>
      </c>
      <c r="L116" s="15" t="e">
        <f t="shared" si="8"/>
        <v>#DIV/0!</v>
      </c>
    </row>
    <row r="117" spans="1:12" x14ac:dyDescent="0.2">
      <c r="A117" s="24" t="s">
        <v>50</v>
      </c>
      <c r="B117" s="25" t="s">
        <v>18</v>
      </c>
      <c r="C117" s="21">
        <v>10</v>
      </c>
      <c r="D117" s="21"/>
      <c r="E117" s="33"/>
      <c r="F117" s="34"/>
      <c r="G117" s="15">
        <f t="shared" ref="G117:J120" si="15">G118</f>
        <v>743.8</v>
      </c>
      <c r="H117" s="15" t="str">
        <f t="shared" si="15"/>
        <v>0,0</v>
      </c>
      <c r="I117" s="15">
        <f t="shared" si="15"/>
        <v>452.2</v>
      </c>
      <c r="J117" s="15" t="str">
        <f t="shared" si="15"/>
        <v>0,0</v>
      </c>
      <c r="K117" s="15">
        <f t="shared" si="8"/>
        <v>60.795912879806401</v>
      </c>
      <c r="L117" s="15">
        <v>0</v>
      </c>
    </row>
    <row r="118" spans="1:12" x14ac:dyDescent="0.2">
      <c r="A118" s="24" t="s">
        <v>76</v>
      </c>
      <c r="B118" s="25" t="s">
        <v>18</v>
      </c>
      <c r="C118" s="21">
        <v>10</v>
      </c>
      <c r="D118" s="21" t="s">
        <v>22</v>
      </c>
      <c r="E118" s="33"/>
      <c r="F118" s="34"/>
      <c r="G118" s="15">
        <f t="shared" si="15"/>
        <v>743.8</v>
      </c>
      <c r="H118" s="15" t="str">
        <f t="shared" si="15"/>
        <v>0,0</v>
      </c>
      <c r="I118" s="15">
        <f t="shared" si="15"/>
        <v>452.2</v>
      </c>
      <c r="J118" s="15" t="str">
        <f t="shared" si="15"/>
        <v>0,0</v>
      </c>
      <c r="K118" s="15">
        <f t="shared" si="8"/>
        <v>60.795912879806401</v>
      </c>
      <c r="L118" s="15">
        <v>0</v>
      </c>
    </row>
    <row r="119" spans="1:12" x14ac:dyDescent="0.2">
      <c r="A119" s="21" t="s">
        <v>4</v>
      </c>
      <c r="B119" s="25" t="s">
        <v>18</v>
      </c>
      <c r="C119" s="21">
        <v>10</v>
      </c>
      <c r="D119" s="21" t="s">
        <v>22</v>
      </c>
      <c r="E119" s="33" t="s">
        <v>32</v>
      </c>
      <c r="F119" s="34"/>
      <c r="G119" s="15">
        <f t="shared" si="15"/>
        <v>743.8</v>
      </c>
      <c r="H119" s="15" t="str">
        <f t="shared" si="15"/>
        <v>0,0</v>
      </c>
      <c r="I119" s="15">
        <f t="shared" si="15"/>
        <v>452.2</v>
      </c>
      <c r="J119" s="15" t="str">
        <f t="shared" si="15"/>
        <v>0,0</v>
      </c>
      <c r="K119" s="15">
        <f t="shared" si="8"/>
        <v>60.795912879806401</v>
      </c>
      <c r="L119" s="15">
        <v>0</v>
      </c>
    </row>
    <row r="120" spans="1:12" x14ac:dyDescent="0.2">
      <c r="A120" s="24" t="s">
        <v>68</v>
      </c>
      <c r="B120" s="25" t="s">
        <v>18</v>
      </c>
      <c r="C120" s="21">
        <v>10</v>
      </c>
      <c r="D120" s="21" t="s">
        <v>22</v>
      </c>
      <c r="E120" s="33" t="s">
        <v>32</v>
      </c>
      <c r="F120" s="34">
        <v>300</v>
      </c>
      <c r="G120" s="15">
        <f t="shared" si="15"/>
        <v>743.8</v>
      </c>
      <c r="H120" s="15" t="str">
        <f t="shared" si="15"/>
        <v>0,0</v>
      </c>
      <c r="I120" s="15">
        <f t="shared" si="15"/>
        <v>452.2</v>
      </c>
      <c r="J120" s="15" t="str">
        <f t="shared" si="15"/>
        <v>0,0</v>
      </c>
      <c r="K120" s="15">
        <f t="shared" si="8"/>
        <v>60.795912879806401</v>
      </c>
      <c r="L120" s="15">
        <v>0</v>
      </c>
    </row>
    <row r="121" spans="1:12" ht="22.5" x14ac:dyDescent="0.2">
      <c r="A121" s="24" t="s">
        <v>69</v>
      </c>
      <c r="B121" s="25" t="s">
        <v>18</v>
      </c>
      <c r="C121" s="21">
        <v>10</v>
      </c>
      <c r="D121" s="21" t="s">
        <v>22</v>
      </c>
      <c r="E121" s="33" t="s">
        <v>32</v>
      </c>
      <c r="F121" s="34">
        <v>320</v>
      </c>
      <c r="G121" s="15">
        <v>743.8</v>
      </c>
      <c r="H121" s="15" t="s">
        <v>43</v>
      </c>
      <c r="I121" s="15">
        <v>452.2</v>
      </c>
      <c r="J121" s="15" t="s">
        <v>43</v>
      </c>
      <c r="K121" s="15">
        <f t="shared" si="8"/>
        <v>60.795912879806401</v>
      </c>
      <c r="L121" s="15">
        <v>0</v>
      </c>
    </row>
    <row r="122" spans="1:12" x14ac:dyDescent="0.2">
      <c r="A122" s="21" t="s">
        <v>51</v>
      </c>
      <c r="B122" s="25" t="s">
        <v>18</v>
      </c>
      <c r="C122" s="21" t="s">
        <v>58</v>
      </c>
      <c r="D122" s="21"/>
      <c r="E122" s="33"/>
      <c r="F122" s="35"/>
      <c r="G122" s="15">
        <f>G123</f>
        <v>2950</v>
      </c>
      <c r="H122" s="15" t="s">
        <v>43</v>
      </c>
      <c r="I122" s="15">
        <f>I123</f>
        <v>1672.5</v>
      </c>
      <c r="J122" s="15" t="s">
        <v>43</v>
      </c>
      <c r="K122" s="15">
        <f t="shared" si="8"/>
        <v>56.694915254237287</v>
      </c>
      <c r="L122" s="15">
        <v>0</v>
      </c>
    </row>
    <row r="123" spans="1:12" x14ac:dyDescent="0.2">
      <c r="A123" s="21" t="s">
        <v>52</v>
      </c>
      <c r="B123" s="25" t="s">
        <v>18</v>
      </c>
      <c r="C123" s="21" t="s">
        <v>58</v>
      </c>
      <c r="D123" s="21" t="s">
        <v>22</v>
      </c>
      <c r="E123" s="33"/>
      <c r="F123" s="35"/>
      <c r="G123" s="15">
        <f>G124</f>
        <v>2950</v>
      </c>
      <c r="H123" s="15" t="s">
        <v>43</v>
      </c>
      <c r="I123" s="15">
        <f>I124</f>
        <v>1672.5</v>
      </c>
      <c r="J123" s="15" t="s">
        <v>43</v>
      </c>
      <c r="K123" s="15">
        <f t="shared" si="8"/>
        <v>56.694915254237287</v>
      </c>
      <c r="L123" s="15">
        <v>0</v>
      </c>
    </row>
    <row r="124" spans="1:12" ht="33.75" x14ac:dyDescent="0.2">
      <c r="A124" s="24" t="s">
        <v>109</v>
      </c>
      <c r="B124" s="25" t="s">
        <v>18</v>
      </c>
      <c r="C124" s="21" t="s">
        <v>58</v>
      </c>
      <c r="D124" s="21" t="s">
        <v>22</v>
      </c>
      <c r="E124" s="33" t="s">
        <v>105</v>
      </c>
      <c r="F124" s="35"/>
      <c r="G124" s="15">
        <f>G125</f>
        <v>2950</v>
      </c>
      <c r="H124" s="15" t="s">
        <v>43</v>
      </c>
      <c r="I124" s="15">
        <f>I125</f>
        <v>1672.5</v>
      </c>
      <c r="J124" s="15" t="s">
        <v>43</v>
      </c>
      <c r="K124" s="15">
        <f t="shared" si="8"/>
        <v>56.694915254237287</v>
      </c>
      <c r="L124" s="15">
        <v>0</v>
      </c>
    </row>
    <row r="125" spans="1:12" ht="45" x14ac:dyDescent="0.2">
      <c r="A125" s="24" t="s">
        <v>81</v>
      </c>
      <c r="B125" s="25" t="s">
        <v>18</v>
      </c>
      <c r="C125" s="21" t="s">
        <v>58</v>
      </c>
      <c r="D125" s="21" t="s">
        <v>22</v>
      </c>
      <c r="E125" s="33" t="s">
        <v>110</v>
      </c>
      <c r="F125" s="35"/>
      <c r="G125" s="15">
        <f>G126+G130+G128</f>
        <v>2950</v>
      </c>
      <c r="H125" s="15" t="s">
        <v>43</v>
      </c>
      <c r="I125" s="15">
        <f>I126+I130+I128</f>
        <v>1672.5</v>
      </c>
      <c r="J125" s="15" t="s">
        <v>43</v>
      </c>
      <c r="K125" s="15">
        <f t="shared" si="8"/>
        <v>56.694915254237287</v>
      </c>
      <c r="L125" s="15">
        <v>0</v>
      </c>
    </row>
    <row r="126" spans="1:12" ht="22.5" x14ac:dyDescent="0.2">
      <c r="A126" s="24" t="s">
        <v>6</v>
      </c>
      <c r="B126" s="25" t="s">
        <v>18</v>
      </c>
      <c r="C126" s="21" t="s">
        <v>58</v>
      </c>
      <c r="D126" s="21" t="s">
        <v>22</v>
      </c>
      <c r="E126" s="33" t="s">
        <v>110</v>
      </c>
      <c r="F126" s="34" t="s">
        <v>36</v>
      </c>
      <c r="G126" s="15">
        <f>G127</f>
        <v>2100</v>
      </c>
      <c r="H126" s="15" t="s">
        <v>43</v>
      </c>
      <c r="I126" s="15">
        <f>I127</f>
        <v>1246.4000000000001</v>
      </c>
      <c r="J126" s="15" t="s">
        <v>43</v>
      </c>
      <c r="K126" s="15">
        <f t="shared" si="8"/>
        <v>59.352380952380955</v>
      </c>
      <c r="L126" s="15">
        <v>0</v>
      </c>
    </row>
    <row r="127" spans="1:12" ht="33.75" x14ac:dyDescent="0.2">
      <c r="A127" s="24" t="s">
        <v>7</v>
      </c>
      <c r="B127" s="25" t="s">
        <v>18</v>
      </c>
      <c r="C127" s="21" t="s">
        <v>58</v>
      </c>
      <c r="D127" s="21" t="s">
        <v>22</v>
      </c>
      <c r="E127" s="33" t="s">
        <v>110</v>
      </c>
      <c r="F127" s="34" t="s">
        <v>37</v>
      </c>
      <c r="G127" s="15">
        <v>2100</v>
      </c>
      <c r="H127" s="15" t="s">
        <v>43</v>
      </c>
      <c r="I127" s="15">
        <v>1246.4000000000001</v>
      </c>
      <c r="J127" s="15" t="s">
        <v>43</v>
      </c>
      <c r="K127" s="15">
        <f t="shared" si="8"/>
        <v>59.352380952380955</v>
      </c>
      <c r="L127" s="15">
        <v>0</v>
      </c>
    </row>
    <row r="128" spans="1:12" ht="22.5" hidden="1" x14ac:dyDescent="0.2">
      <c r="A128" s="24" t="s">
        <v>44</v>
      </c>
      <c r="B128" s="25" t="s">
        <v>18</v>
      </c>
      <c r="C128" s="21" t="s">
        <v>58</v>
      </c>
      <c r="D128" s="21" t="s">
        <v>22</v>
      </c>
      <c r="E128" s="33" t="s">
        <v>110</v>
      </c>
      <c r="F128" s="34">
        <v>600</v>
      </c>
      <c r="G128" s="15">
        <f>G129</f>
        <v>0</v>
      </c>
      <c r="H128" s="15"/>
      <c r="I128" s="15">
        <f>I129</f>
        <v>0</v>
      </c>
      <c r="J128" s="15"/>
      <c r="K128" s="15" t="e">
        <f t="shared" si="8"/>
        <v>#DIV/0!</v>
      </c>
      <c r="L128" s="15" t="e">
        <f t="shared" si="8"/>
        <v>#DIV/0!</v>
      </c>
    </row>
    <row r="129" spans="1:12" ht="33.75" hidden="1" x14ac:dyDescent="0.2">
      <c r="A129" s="24" t="s">
        <v>45</v>
      </c>
      <c r="B129" s="25" t="s">
        <v>18</v>
      </c>
      <c r="C129" s="21" t="s">
        <v>58</v>
      </c>
      <c r="D129" s="21" t="s">
        <v>22</v>
      </c>
      <c r="E129" s="33" t="s">
        <v>110</v>
      </c>
      <c r="F129" s="34">
        <v>630</v>
      </c>
      <c r="G129" s="15">
        <v>0</v>
      </c>
      <c r="H129" s="15" t="s">
        <v>43</v>
      </c>
      <c r="I129" s="15">
        <v>0</v>
      </c>
      <c r="J129" s="15" t="s">
        <v>43</v>
      </c>
      <c r="K129" s="15" t="e">
        <f t="shared" si="8"/>
        <v>#DIV/0!</v>
      </c>
      <c r="L129" s="15" t="e">
        <f t="shared" si="8"/>
        <v>#DIV/0!</v>
      </c>
    </row>
    <row r="130" spans="1:12" x14ac:dyDescent="0.2">
      <c r="A130" s="21" t="s">
        <v>8</v>
      </c>
      <c r="B130" s="25" t="s">
        <v>18</v>
      </c>
      <c r="C130" s="21" t="s">
        <v>58</v>
      </c>
      <c r="D130" s="21" t="s">
        <v>22</v>
      </c>
      <c r="E130" s="33" t="s">
        <v>110</v>
      </c>
      <c r="F130" s="34" t="s">
        <v>38</v>
      </c>
      <c r="G130" s="15">
        <f>G131</f>
        <v>850</v>
      </c>
      <c r="H130" s="15" t="s">
        <v>43</v>
      </c>
      <c r="I130" s="15">
        <f>I131</f>
        <v>426.1</v>
      </c>
      <c r="J130" s="15" t="s">
        <v>43</v>
      </c>
      <c r="K130" s="15">
        <f t="shared" si="8"/>
        <v>50.129411764705893</v>
      </c>
      <c r="L130" s="15">
        <v>0</v>
      </c>
    </row>
    <row r="131" spans="1:12" ht="45" x14ac:dyDescent="0.2">
      <c r="A131" s="24" t="s">
        <v>53</v>
      </c>
      <c r="B131" s="25" t="s">
        <v>18</v>
      </c>
      <c r="C131" s="21" t="s">
        <v>58</v>
      </c>
      <c r="D131" s="21" t="s">
        <v>22</v>
      </c>
      <c r="E131" s="33" t="s">
        <v>110</v>
      </c>
      <c r="F131" s="34" t="s">
        <v>61</v>
      </c>
      <c r="G131" s="15">
        <v>850</v>
      </c>
      <c r="H131" s="15" t="s">
        <v>43</v>
      </c>
      <c r="I131" s="15">
        <v>426.1</v>
      </c>
      <c r="J131" s="15" t="s">
        <v>43</v>
      </c>
      <c r="K131" s="15">
        <f t="shared" si="8"/>
        <v>50.129411764705893</v>
      </c>
      <c r="L131" s="15">
        <v>0</v>
      </c>
    </row>
    <row r="132" spans="1:12" ht="33.75" x14ac:dyDescent="0.2">
      <c r="A132" s="37" t="s">
        <v>94</v>
      </c>
      <c r="B132" s="25" t="s">
        <v>18</v>
      </c>
      <c r="C132" s="21">
        <v>13</v>
      </c>
      <c r="D132" s="21"/>
      <c r="E132" s="33"/>
      <c r="F132" s="34"/>
      <c r="G132" s="15">
        <f t="shared" ref="G132:J135" si="16">G133</f>
        <v>205.3</v>
      </c>
      <c r="H132" s="15">
        <f t="shared" si="16"/>
        <v>0</v>
      </c>
      <c r="I132" s="15">
        <f t="shared" si="16"/>
        <v>201</v>
      </c>
      <c r="J132" s="15">
        <f t="shared" si="16"/>
        <v>0</v>
      </c>
      <c r="K132" s="15">
        <f t="shared" si="8"/>
        <v>97.905504140282503</v>
      </c>
      <c r="L132" s="15">
        <v>0</v>
      </c>
    </row>
    <row r="133" spans="1:12" ht="22.5" x14ac:dyDescent="0.2">
      <c r="A133" s="24" t="s">
        <v>95</v>
      </c>
      <c r="B133" s="25" t="s">
        <v>18</v>
      </c>
      <c r="C133" s="21">
        <v>13</v>
      </c>
      <c r="D133" s="21" t="s">
        <v>22</v>
      </c>
      <c r="E133" s="33"/>
      <c r="F133" s="34"/>
      <c r="G133" s="15">
        <f t="shared" si="16"/>
        <v>205.3</v>
      </c>
      <c r="H133" s="15">
        <f t="shared" si="16"/>
        <v>0</v>
      </c>
      <c r="I133" s="15">
        <f t="shared" si="16"/>
        <v>201</v>
      </c>
      <c r="J133" s="15">
        <f t="shared" si="16"/>
        <v>0</v>
      </c>
      <c r="K133" s="15">
        <f t="shared" si="8"/>
        <v>97.905504140282503</v>
      </c>
      <c r="L133" s="15">
        <v>0</v>
      </c>
    </row>
    <row r="134" spans="1:12" x14ac:dyDescent="0.2">
      <c r="A134" s="21" t="s">
        <v>4</v>
      </c>
      <c r="B134" s="25" t="s">
        <v>18</v>
      </c>
      <c r="C134" s="21">
        <v>13</v>
      </c>
      <c r="D134" s="21" t="s">
        <v>22</v>
      </c>
      <c r="E134" s="33" t="s">
        <v>32</v>
      </c>
      <c r="F134" s="34"/>
      <c r="G134" s="15">
        <f t="shared" si="16"/>
        <v>205.3</v>
      </c>
      <c r="H134" s="15">
        <f t="shared" si="16"/>
        <v>0</v>
      </c>
      <c r="I134" s="15">
        <f t="shared" si="16"/>
        <v>201</v>
      </c>
      <c r="J134" s="15">
        <f t="shared" si="16"/>
        <v>0</v>
      </c>
      <c r="K134" s="15">
        <f t="shared" si="8"/>
        <v>97.905504140282503</v>
      </c>
      <c r="L134" s="15">
        <v>0</v>
      </c>
    </row>
    <row r="135" spans="1:12" ht="22.5" x14ac:dyDescent="0.2">
      <c r="A135" s="24" t="s">
        <v>96</v>
      </c>
      <c r="B135" s="25" t="s">
        <v>18</v>
      </c>
      <c r="C135" s="21">
        <v>13</v>
      </c>
      <c r="D135" s="21" t="s">
        <v>22</v>
      </c>
      <c r="E135" s="33" t="s">
        <v>32</v>
      </c>
      <c r="F135" s="34">
        <v>700</v>
      </c>
      <c r="G135" s="15">
        <f t="shared" si="16"/>
        <v>205.3</v>
      </c>
      <c r="H135" s="15">
        <f t="shared" si="16"/>
        <v>0</v>
      </c>
      <c r="I135" s="15">
        <f t="shared" si="16"/>
        <v>201</v>
      </c>
      <c r="J135" s="15">
        <f t="shared" si="16"/>
        <v>0</v>
      </c>
      <c r="K135" s="15">
        <f t="shared" si="8"/>
        <v>97.905504140282503</v>
      </c>
      <c r="L135" s="15">
        <v>0</v>
      </c>
    </row>
    <row r="136" spans="1:12" x14ac:dyDescent="0.2">
      <c r="A136" s="24" t="s">
        <v>97</v>
      </c>
      <c r="B136" s="25" t="s">
        <v>18</v>
      </c>
      <c r="C136" s="21">
        <v>13</v>
      </c>
      <c r="D136" s="21" t="s">
        <v>22</v>
      </c>
      <c r="E136" s="33" t="s">
        <v>32</v>
      </c>
      <c r="F136" s="34">
        <v>730</v>
      </c>
      <c r="G136" s="15">
        <v>205.3</v>
      </c>
      <c r="H136" s="15">
        <v>0</v>
      </c>
      <c r="I136" s="15">
        <v>201</v>
      </c>
      <c r="J136" s="15">
        <v>0</v>
      </c>
      <c r="K136" s="15">
        <f t="shared" si="8"/>
        <v>97.905504140282503</v>
      </c>
      <c r="L136" s="15">
        <v>0</v>
      </c>
    </row>
    <row r="137" spans="1:12" x14ac:dyDescent="0.2">
      <c r="A137" s="29" t="s">
        <v>54</v>
      </c>
      <c r="B137" s="21"/>
      <c r="C137" s="21"/>
      <c r="D137" s="21"/>
      <c r="E137" s="33"/>
      <c r="F137" s="21"/>
      <c r="G137" s="22">
        <f>G11</f>
        <v>489423.1</v>
      </c>
      <c r="H137" s="22">
        <f>H11</f>
        <v>64228.800000000003</v>
      </c>
      <c r="I137" s="22">
        <f>I11</f>
        <v>397180.80000000005</v>
      </c>
      <c r="J137" s="22">
        <f>J11</f>
        <v>60586</v>
      </c>
      <c r="K137" s="22">
        <f t="shared" si="8"/>
        <v>81.152851183362628</v>
      </c>
      <c r="L137" s="22">
        <f t="shared" si="8"/>
        <v>94.328400966544606</v>
      </c>
    </row>
    <row r="141" spans="1:12" x14ac:dyDescent="0.2">
      <c r="I141" s="8">
        <v>397180.8</v>
      </c>
      <c r="J141" s="8">
        <v>60586</v>
      </c>
    </row>
    <row r="142" spans="1:12" x14ac:dyDescent="0.2">
      <c r="I142" s="39">
        <f>I141-I137</f>
        <v>0</v>
      </c>
      <c r="J142" s="39">
        <f>J141-J137</f>
        <v>0</v>
      </c>
    </row>
  </sheetData>
  <mergeCells count="9">
    <mergeCell ref="I8:J8"/>
    <mergeCell ref="K8:L8"/>
    <mergeCell ref="H1:L1"/>
    <mergeCell ref="M1:Q1"/>
    <mergeCell ref="A4:L4"/>
    <mergeCell ref="A8:A9"/>
    <mergeCell ref="B8:B9"/>
    <mergeCell ref="C8:F8"/>
    <mergeCell ref="G8:H8"/>
  </mergeCells>
  <pageMargins left="0.74803149606299213" right="0.35433070866141736" top="0.98425196850393704" bottom="0.98425196850393704" header="0.51181102362204722" footer="0.51181102362204722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Sheet1</vt:lpstr>
      <vt:lpstr>Sheet1!Заголовки_для_печати</vt:lpstr>
      <vt:lpstr>Sheet1!Область_печати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Калинина Марина Геннадьевна</dc:creator>
  <cp:lastModifiedBy>Калинина Марина Геннадьевна</cp:lastModifiedBy>
  <cp:lastPrinted>2025-03-10T07:16:59Z</cp:lastPrinted>
  <dcterms:created xsi:type="dcterms:W3CDTF">2016-01-13T12:10:42Z</dcterms:created>
  <dcterms:modified xsi:type="dcterms:W3CDTF">2025-03-10T07:32:15Z</dcterms:modified>
</cp:coreProperties>
</file>